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975" yWindow="45" windowWidth="8040" windowHeight="9795" tabRatio="601" activeTab="4"/>
  </bookViews>
  <sheets>
    <sheet name="Alul-túlt._ell.08. MÓD. " sheetId="5" r:id="rId1"/>
    <sheet name="Alul-túlt._ell.09. MÓD.  " sheetId="6" r:id="rId2"/>
    <sheet name="Alul-túlt._ell.10. MÓD. " sheetId="7" r:id="rId3"/>
    <sheet name="Alul-túlt._ell.11. MÓD." sheetId="8" r:id="rId4"/>
    <sheet name="Alul-túlt._ell.12.. MÓD." sheetId="9" r:id="rId5"/>
  </sheets>
  <definedNames>
    <definedName name="_xlnm.Print_Area" localSheetId="0">'Alul-túlt._ell.08. MÓD. '!$A$1:$M$34</definedName>
    <definedName name="_xlnm.Print_Area" localSheetId="1">'Alul-túlt._ell.09. MÓD.  '!$A$1:$M$34</definedName>
    <definedName name="_xlnm.Print_Area" localSheetId="2">'Alul-túlt._ell.10. MÓD. '!$A$1:$M$34</definedName>
    <definedName name="_xlnm.Print_Area" localSheetId="3">'Alul-túlt._ell.11. MÓD.'!$A$1:$M$34</definedName>
    <definedName name="_xlnm.Print_Area" localSheetId="4">'Alul-túlt._ell.12.. MÓD.'!$A$1:$M$34</definedName>
  </definedNames>
  <calcPr calcId="145621"/>
</workbook>
</file>

<file path=xl/calcChain.xml><?xml version="1.0" encoding="utf-8"?>
<calcChain xmlns="http://schemas.openxmlformats.org/spreadsheetml/2006/main">
  <c r="N26" i="5" l="1"/>
  <c r="B33" i="9" l="1"/>
  <c r="M32" i="9"/>
  <c r="L32" i="9"/>
  <c r="K32" i="9"/>
  <c r="J32" i="9"/>
  <c r="I32" i="9"/>
  <c r="H32" i="9"/>
  <c r="G32" i="9"/>
  <c r="F32" i="9"/>
  <c r="E32" i="9"/>
  <c r="D32" i="9"/>
  <c r="C32" i="9"/>
  <c r="B32" i="9"/>
  <c r="B31" i="9"/>
  <c r="C31" i="9"/>
  <c r="D31" i="9"/>
  <c r="E31" i="9"/>
  <c r="F31" i="9"/>
  <c r="G31" i="9"/>
  <c r="H31" i="9"/>
  <c r="I31" i="9"/>
  <c r="J31" i="9"/>
  <c r="K31" i="9"/>
  <c r="L31" i="9"/>
  <c r="M31" i="9"/>
  <c r="B33" i="8"/>
  <c r="M32" i="8"/>
  <c r="L32" i="8"/>
  <c r="K32" i="8"/>
  <c r="J32" i="8"/>
  <c r="I32" i="8"/>
  <c r="H32" i="8"/>
  <c r="G32" i="8"/>
  <c r="F32" i="8"/>
  <c r="E32" i="8"/>
  <c r="D32" i="8"/>
  <c r="C32" i="8"/>
  <c r="B32" i="8"/>
  <c r="B33" i="7"/>
  <c r="M32" i="7"/>
  <c r="L32" i="7"/>
  <c r="K32" i="7"/>
  <c r="J32" i="7"/>
  <c r="I32" i="7"/>
  <c r="H32" i="7"/>
  <c r="G32" i="7"/>
  <c r="F32" i="7"/>
  <c r="E32" i="7"/>
  <c r="D32" i="7"/>
  <c r="C32" i="7"/>
  <c r="B32" i="7"/>
  <c r="B33" i="6"/>
  <c r="M32" i="6"/>
  <c r="L32" i="6"/>
  <c r="K32" i="6"/>
  <c r="J32" i="6"/>
  <c r="I32" i="6"/>
  <c r="H32" i="6"/>
  <c r="G32" i="6"/>
  <c r="F32" i="6"/>
  <c r="E32" i="6"/>
  <c r="D32" i="6"/>
  <c r="C32" i="6"/>
  <c r="B32" i="6"/>
  <c r="M31" i="6"/>
  <c r="L31" i="6"/>
  <c r="K31" i="6"/>
  <c r="J31" i="6"/>
  <c r="I31" i="6"/>
  <c r="H31" i="6"/>
  <c r="G31" i="6"/>
  <c r="F31" i="6"/>
  <c r="E31" i="6"/>
  <c r="D31" i="6"/>
  <c r="C31" i="6"/>
  <c r="B31" i="6"/>
  <c r="N11" i="9" l="1"/>
  <c r="N10" i="9"/>
  <c r="M11" i="9"/>
  <c r="N11" i="8"/>
  <c r="N10" i="8"/>
  <c r="L11" i="8"/>
  <c r="M11" i="8" s="1"/>
  <c r="N11" i="7"/>
  <c r="N10" i="7"/>
  <c r="M11" i="7"/>
  <c r="K11" i="7"/>
  <c r="L11" i="7" s="1"/>
  <c r="N11" i="6"/>
  <c r="N10" i="6"/>
  <c r="J11" i="6"/>
  <c r="K11" i="6" s="1"/>
  <c r="L11" i="6" s="1"/>
  <c r="M11" i="6" s="1"/>
  <c r="H30" i="9"/>
  <c r="C26" i="9"/>
  <c r="B26" i="9"/>
  <c r="B25" i="9"/>
  <c r="C25" i="9" s="1"/>
  <c r="B21" i="9"/>
  <c r="C13" i="9" s="1"/>
  <c r="C33" i="9" s="1"/>
  <c r="H17" i="9"/>
  <c r="G17" i="9"/>
  <c r="F17" i="9"/>
  <c r="E17" i="9"/>
  <c r="D17" i="9"/>
  <c r="C17" i="9"/>
  <c r="B17" i="9"/>
  <c r="H16" i="9"/>
  <c r="H14" i="9" s="1"/>
  <c r="G16" i="9"/>
  <c r="G14" i="9" s="1"/>
  <c r="F16" i="9"/>
  <c r="E16" i="9"/>
  <c r="D16" i="9"/>
  <c r="D14" i="9" s="1"/>
  <c r="C16" i="9"/>
  <c r="C14" i="9" s="1"/>
  <c r="B16" i="9"/>
  <c r="G15" i="9"/>
  <c r="F15" i="9"/>
  <c r="C15" i="9"/>
  <c r="F14" i="9"/>
  <c r="E14" i="9"/>
  <c r="B14" i="9"/>
  <c r="L6" i="9"/>
  <c r="J6" i="9"/>
  <c r="L5" i="9"/>
  <c r="H30" i="8"/>
  <c r="B26" i="8"/>
  <c r="C26" i="8" s="1"/>
  <c r="B25" i="8"/>
  <c r="C25" i="8" s="1"/>
  <c r="B21" i="8"/>
  <c r="H17" i="8"/>
  <c r="H31" i="8" s="1"/>
  <c r="G17" i="8"/>
  <c r="G15" i="8" s="1"/>
  <c r="F17" i="8"/>
  <c r="F31" i="8" s="1"/>
  <c r="E17" i="8"/>
  <c r="E31" i="8" s="1"/>
  <c r="D17" i="8"/>
  <c r="D31" i="8" s="1"/>
  <c r="C17" i="8"/>
  <c r="C31" i="8" s="1"/>
  <c r="B17" i="8"/>
  <c r="B31" i="8" s="1"/>
  <c r="H16" i="8"/>
  <c r="G16" i="8"/>
  <c r="G14" i="8" s="1"/>
  <c r="F16" i="8"/>
  <c r="F14" i="8" s="1"/>
  <c r="E16" i="8"/>
  <c r="D16" i="8"/>
  <c r="C16" i="8"/>
  <c r="C14" i="8" s="1"/>
  <c r="B16" i="8"/>
  <c r="B14" i="8" s="1"/>
  <c r="F15" i="8"/>
  <c r="E15" i="8"/>
  <c r="H14" i="8"/>
  <c r="E14" i="8"/>
  <c r="D14" i="8"/>
  <c r="L6" i="8"/>
  <c r="J6" i="8"/>
  <c r="L5" i="8"/>
  <c r="C31" i="7"/>
  <c r="H30" i="7"/>
  <c r="B26" i="7"/>
  <c r="C26" i="7" s="1"/>
  <c r="B25" i="7"/>
  <c r="C25" i="7" s="1"/>
  <c r="B21" i="7"/>
  <c r="H17" i="7"/>
  <c r="H31" i="7" s="1"/>
  <c r="G17" i="7"/>
  <c r="G31" i="7" s="1"/>
  <c r="F17" i="7"/>
  <c r="F31" i="7" s="1"/>
  <c r="E17" i="7"/>
  <c r="E31" i="7" s="1"/>
  <c r="D17" i="7"/>
  <c r="D31" i="7" s="1"/>
  <c r="C17" i="7"/>
  <c r="C15" i="7" s="1"/>
  <c r="B17" i="7"/>
  <c r="B31" i="7" s="1"/>
  <c r="H16" i="7"/>
  <c r="H14" i="7" s="1"/>
  <c r="G16" i="7"/>
  <c r="G14" i="7" s="1"/>
  <c r="F16" i="7"/>
  <c r="E16" i="7"/>
  <c r="E14" i="7" s="1"/>
  <c r="D16" i="7"/>
  <c r="D14" i="7" s="1"/>
  <c r="C16" i="7"/>
  <c r="C14" i="7" s="1"/>
  <c r="B16" i="7"/>
  <c r="B14" i="7" s="1"/>
  <c r="G15" i="7"/>
  <c r="F14" i="7"/>
  <c r="L6" i="7"/>
  <c r="J6" i="7"/>
  <c r="L5" i="7"/>
  <c r="H30" i="6"/>
  <c r="B26" i="6"/>
  <c r="C26" i="6" s="1"/>
  <c r="D26" i="6" s="1"/>
  <c r="B25" i="6"/>
  <c r="C25" i="6" s="1"/>
  <c r="B21" i="6"/>
  <c r="H17" i="6"/>
  <c r="G17" i="6"/>
  <c r="F17" i="6"/>
  <c r="E17" i="6"/>
  <c r="D17" i="6"/>
  <c r="C17" i="6"/>
  <c r="B17" i="6"/>
  <c r="H16" i="6"/>
  <c r="H14" i="6" s="1"/>
  <c r="G16" i="6"/>
  <c r="G14" i="6" s="1"/>
  <c r="F16" i="6"/>
  <c r="E16" i="6"/>
  <c r="E14" i="6" s="1"/>
  <c r="D16" i="6"/>
  <c r="D14" i="6" s="1"/>
  <c r="C16" i="6"/>
  <c r="C14" i="6" s="1"/>
  <c r="B16" i="6"/>
  <c r="B14" i="6" s="1"/>
  <c r="F14" i="6"/>
  <c r="L6" i="6"/>
  <c r="J6" i="6"/>
  <c r="L5" i="6"/>
  <c r="N11" i="5"/>
  <c r="N10" i="5"/>
  <c r="B25" i="5"/>
  <c r="C25" i="5" s="1"/>
  <c r="H17" i="5"/>
  <c r="I11" i="5"/>
  <c r="L11" i="5" s="1"/>
  <c r="B15" i="8" l="1"/>
  <c r="B15" i="9"/>
  <c r="D15" i="9"/>
  <c r="H15" i="9"/>
  <c r="E15" i="9"/>
  <c r="G31" i="8"/>
  <c r="B15" i="7"/>
  <c r="F15" i="7"/>
  <c r="C13" i="7"/>
  <c r="C33" i="7" s="1"/>
  <c r="G15" i="6"/>
  <c r="C15" i="6"/>
  <c r="D15" i="6"/>
  <c r="C13" i="6"/>
  <c r="C33" i="6" s="1"/>
  <c r="C15" i="8"/>
  <c r="C13" i="8"/>
  <c r="C33" i="8" s="1"/>
  <c r="D15" i="8"/>
  <c r="H15" i="8"/>
  <c r="D15" i="7"/>
  <c r="H15" i="7"/>
  <c r="E15" i="7"/>
  <c r="I17" i="5"/>
  <c r="H15" i="6"/>
  <c r="E15" i="6"/>
  <c r="B15" i="6"/>
  <c r="F15" i="6"/>
  <c r="I17" i="9"/>
  <c r="I16" i="9"/>
  <c r="I14" i="9" s="1"/>
  <c r="D25" i="9"/>
  <c r="D26" i="9"/>
  <c r="B23" i="9"/>
  <c r="B24" i="9"/>
  <c r="C21" i="9"/>
  <c r="I17" i="8"/>
  <c r="I16" i="8"/>
  <c r="I14" i="8" s="1"/>
  <c r="C23" i="8"/>
  <c r="D25" i="8"/>
  <c r="D26" i="8"/>
  <c r="B23" i="8"/>
  <c r="B24" i="8"/>
  <c r="C21" i="8"/>
  <c r="D25" i="7"/>
  <c r="I17" i="7"/>
  <c r="I16" i="7"/>
  <c r="I14" i="7" s="1"/>
  <c r="D26" i="7"/>
  <c r="B23" i="7"/>
  <c r="B24" i="7"/>
  <c r="C21" i="7"/>
  <c r="C23" i="7" s="1"/>
  <c r="D25" i="6"/>
  <c r="E26" i="6"/>
  <c r="B23" i="6"/>
  <c r="B24" i="6"/>
  <c r="C21" i="6"/>
  <c r="C24" i="6" s="1"/>
  <c r="I16" i="6"/>
  <c r="I14" i="6" s="1"/>
  <c r="M16" i="6"/>
  <c r="M14" i="6" s="1"/>
  <c r="I17" i="6"/>
  <c r="M17" i="6"/>
  <c r="L16" i="5"/>
  <c r="M11" i="5"/>
  <c r="J11" i="5"/>
  <c r="L17" i="5"/>
  <c r="K11" i="5"/>
  <c r="I16" i="5"/>
  <c r="L5" i="5"/>
  <c r="C23" i="6" l="1"/>
  <c r="D13" i="9"/>
  <c r="D33" i="9" s="1"/>
  <c r="D21" i="9"/>
  <c r="D23" i="9" s="1"/>
  <c r="E25" i="9"/>
  <c r="M17" i="9"/>
  <c r="M16" i="9"/>
  <c r="M14" i="9" s="1"/>
  <c r="I15" i="9"/>
  <c r="C23" i="9"/>
  <c r="L17" i="9"/>
  <c r="L16" i="9"/>
  <c r="L14" i="9" s="1"/>
  <c r="J17" i="9"/>
  <c r="J16" i="9"/>
  <c r="J14" i="9" s="1"/>
  <c r="E26" i="9"/>
  <c r="C24" i="9"/>
  <c r="K17" i="9"/>
  <c r="K16" i="9"/>
  <c r="K14" i="9" s="1"/>
  <c r="J17" i="8"/>
  <c r="J16" i="8"/>
  <c r="J14" i="8" s="1"/>
  <c r="K17" i="8"/>
  <c r="K16" i="8"/>
  <c r="K14" i="8" s="1"/>
  <c r="E26" i="8"/>
  <c r="D13" i="8"/>
  <c r="D33" i="8" s="1"/>
  <c r="D21" i="8"/>
  <c r="D23" i="8" s="1"/>
  <c r="C24" i="8"/>
  <c r="M17" i="8"/>
  <c r="M16" i="8"/>
  <c r="M14" i="8" s="1"/>
  <c r="I31" i="8"/>
  <c r="I15" i="8"/>
  <c r="L17" i="8"/>
  <c r="L16" i="8"/>
  <c r="L14" i="8" s="1"/>
  <c r="E25" i="8"/>
  <c r="K17" i="7"/>
  <c r="K16" i="7"/>
  <c r="K14" i="7" s="1"/>
  <c r="E25" i="7"/>
  <c r="E26" i="7"/>
  <c r="J16" i="7"/>
  <c r="J14" i="7" s="1"/>
  <c r="J17" i="7"/>
  <c r="D21" i="7"/>
  <c r="D23" i="7" s="1"/>
  <c r="D13" i="7"/>
  <c r="D33" i="7" s="1"/>
  <c r="C24" i="7"/>
  <c r="L17" i="7"/>
  <c r="L16" i="7"/>
  <c r="L14" i="7" s="1"/>
  <c r="M17" i="7"/>
  <c r="M16" i="7"/>
  <c r="M14" i="7" s="1"/>
  <c r="I31" i="7"/>
  <c r="I15" i="7"/>
  <c r="L17" i="6"/>
  <c r="L16" i="6"/>
  <c r="L14" i="6" s="1"/>
  <c r="K17" i="6"/>
  <c r="K16" i="6"/>
  <c r="K14" i="6" s="1"/>
  <c r="J17" i="6"/>
  <c r="J16" i="6"/>
  <c r="J14" i="6" s="1"/>
  <c r="M15" i="6"/>
  <c r="F26" i="6"/>
  <c r="I15" i="6"/>
  <c r="D13" i="6"/>
  <c r="D33" i="6" s="1"/>
  <c r="D21" i="6"/>
  <c r="E25" i="6"/>
  <c r="D23" i="6"/>
  <c r="K17" i="5"/>
  <c r="K16" i="5"/>
  <c r="J16" i="5"/>
  <c r="J17" i="5"/>
  <c r="M16" i="5"/>
  <c r="M17" i="5"/>
  <c r="H30" i="5"/>
  <c r="B26" i="5"/>
  <c r="D25" i="5"/>
  <c r="E25" i="5" s="1"/>
  <c r="B21" i="5"/>
  <c r="L31" i="5"/>
  <c r="I31" i="5"/>
  <c r="H31" i="5"/>
  <c r="G17" i="5"/>
  <c r="F17" i="5"/>
  <c r="E17" i="5"/>
  <c r="D17" i="5"/>
  <c r="C17" i="5"/>
  <c r="B17" i="5"/>
  <c r="B33" i="5" s="1"/>
  <c r="H16" i="5"/>
  <c r="G16" i="5"/>
  <c r="F16" i="5"/>
  <c r="E16" i="5"/>
  <c r="D16" i="5"/>
  <c r="C16" i="5"/>
  <c r="B16" i="5"/>
  <c r="B14" i="5" s="1"/>
  <c r="L6" i="5"/>
  <c r="J6" i="5"/>
  <c r="D24" i="9" l="1"/>
  <c r="D24" i="8"/>
  <c r="D24" i="7"/>
  <c r="C31" i="5"/>
  <c r="B31" i="5"/>
  <c r="B15" i="5"/>
  <c r="F31" i="5"/>
  <c r="G31" i="5"/>
  <c r="D31" i="5"/>
  <c r="E31" i="5"/>
  <c r="J31" i="5"/>
  <c r="K31" i="5"/>
  <c r="C26" i="5"/>
  <c r="D26" i="5" s="1"/>
  <c r="M31" i="5"/>
  <c r="K15" i="9"/>
  <c r="F26" i="9"/>
  <c r="J15" i="9"/>
  <c r="F25" i="9"/>
  <c r="M15" i="9"/>
  <c r="L15" i="9"/>
  <c r="E13" i="9"/>
  <c r="E33" i="9" s="1"/>
  <c r="E21" i="9"/>
  <c r="E24" i="9" s="1"/>
  <c r="J31" i="8"/>
  <c r="J15" i="8"/>
  <c r="K15" i="8"/>
  <c r="K31" i="8"/>
  <c r="L31" i="8"/>
  <c r="L15" i="8"/>
  <c r="F26" i="8"/>
  <c r="F25" i="8"/>
  <c r="M31" i="8"/>
  <c r="M15" i="8"/>
  <c r="E13" i="8"/>
  <c r="E33" i="8" s="1"/>
  <c r="E21" i="8"/>
  <c r="K31" i="7"/>
  <c r="K15" i="7"/>
  <c r="L31" i="7"/>
  <c r="L15" i="7"/>
  <c r="E13" i="7"/>
  <c r="E33" i="7" s="1"/>
  <c r="E21" i="7"/>
  <c r="E24" i="7" s="1"/>
  <c r="F25" i="7"/>
  <c r="M15" i="7"/>
  <c r="M31" i="7"/>
  <c r="J31" i="7"/>
  <c r="J15" i="7"/>
  <c r="F26" i="7"/>
  <c r="K15" i="6"/>
  <c r="F25" i="6"/>
  <c r="J15" i="6"/>
  <c r="L15" i="6"/>
  <c r="E13" i="6"/>
  <c r="E33" i="6" s="1"/>
  <c r="E21" i="6"/>
  <c r="D24" i="6"/>
  <c r="G26" i="6"/>
  <c r="B32" i="5"/>
  <c r="C13" i="5" s="1"/>
  <c r="F25" i="5"/>
  <c r="C21" i="5"/>
  <c r="B23" i="5"/>
  <c r="B24" i="5"/>
  <c r="C33" i="5" l="1"/>
  <c r="C15" i="5"/>
  <c r="C14" i="5"/>
  <c r="C24" i="5"/>
  <c r="G26" i="9"/>
  <c r="E23" i="9"/>
  <c r="G25" i="9"/>
  <c r="F13" i="9"/>
  <c r="F33" i="9" s="1"/>
  <c r="F21" i="9"/>
  <c r="F24" i="9" s="1"/>
  <c r="G26" i="8"/>
  <c r="F13" i="8"/>
  <c r="F33" i="8" s="1"/>
  <c r="F21" i="8"/>
  <c r="F24" i="8" s="1"/>
  <c r="E23" i="8"/>
  <c r="G25" i="8"/>
  <c r="E24" i="8"/>
  <c r="G25" i="7"/>
  <c r="F13" i="7"/>
  <c r="F33" i="7" s="1"/>
  <c r="F21" i="7"/>
  <c r="F24" i="7" s="1"/>
  <c r="G26" i="7"/>
  <c r="E23" i="7"/>
  <c r="G25" i="6"/>
  <c r="F13" i="6"/>
  <c r="F33" i="6" s="1"/>
  <c r="F21" i="6"/>
  <c r="F23" i="6" s="1"/>
  <c r="E24" i="6"/>
  <c r="H26" i="6"/>
  <c r="I26" i="6" s="1"/>
  <c r="E23" i="6"/>
  <c r="E26" i="5"/>
  <c r="C32" i="5"/>
  <c r="D13" i="5" s="1"/>
  <c r="C23" i="5"/>
  <c r="D21" i="5"/>
  <c r="D24" i="5" s="1"/>
  <c r="G25" i="5"/>
  <c r="F23" i="9" l="1"/>
  <c r="F23" i="8"/>
  <c r="F23" i="7"/>
  <c r="D33" i="5"/>
  <c r="D15" i="5"/>
  <c r="D14" i="5"/>
  <c r="H25" i="9"/>
  <c r="G13" i="9"/>
  <c r="G33" i="9" s="1"/>
  <c r="G21" i="9"/>
  <c r="G23" i="9" s="1"/>
  <c r="H26" i="9"/>
  <c r="H25" i="8"/>
  <c r="I25" i="8" s="1"/>
  <c r="J25" i="8" s="1"/>
  <c r="K25" i="8" s="1"/>
  <c r="G24" i="8"/>
  <c r="H26" i="8"/>
  <c r="I26" i="8" s="1"/>
  <c r="J26" i="8" s="1"/>
  <c r="K26" i="8" s="1"/>
  <c r="G13" i="8"/>
  <c r="G33" i="8" s="1"/>
  <c r="G21" i="8"/>
  <c r="H26" i="7"/>
  <c r="I26" i="7" s="1"/>
  <c r="J26" i="7" s="1"/>
  <c r="G23" i="7"/>
  <c r="H25" i="7"/>
  <c r="I25" i="7" s="1"/>
  <c r="J25" i="7" s="1"/>
  <c r="G13" i="7"/>
  <c r="G33" i="7" s="1"/>
  <c r="G21" i="7"/>
  <c r="H25" i="6"/>
  <c r="I25" i="6" s="1"/>
  <c r="G13" i="6"/>
  <c r="G33" i="6" s="1"/>
  <c r="G21" i="6"/>
  <c r="G23" i="6" s="1"/>
  <c r="F24" i="6"/>
  <c r="H25" i="5"/>
  <c r="I25" i="5" s="1"/>
  <c r="J25" i="5" s="1"/>
  <c r="K25" i="5" s="1"/>
  <c r="L25" i="5" s="1"/>
  <c r="M25" i="5" s="1"/>
  <c r="N25" i="5" s="1"/>
  <c r="D32" i="5"/>
  <c r="E21" i="5"/>
  <c r="E24" i="5" s="1"/>
  <c r="D23" i="5"/>
  <c r="F26" i="5"/>
  <c r="G24" i="9" l="1"/>
  <c r="E13" i="5"/>
  <c r="E33" i="5" s="1"/>
  <c r="H13" i="9"/>
  <c r="H33" i="9" s="1"/>
  <c r="H21" i="9"/>
  <c r="H23" i="9" s="1"/>
  <c r="H24" i="9"/>
  <c r="I26" i="9"/>
  <c r="I25" i="9"/>
  <c r="H13" i="8"/>
  <c r="H33" i="8" s="1"/>
  <c r="H21" i="8"/>
  <c r="H24" i="8" s="1"/>
  <c r="H23" i="8"/>
  <c r="G23" i="8"/>
  <c r="H13" i="7"/>
  <c r="H33" i="7" s="1"/>
  <c r="H21" i="7"/>
  <c r="H23" i="7" s="1"/>
  <c r="H24" i="7"/>
  <c r="G24" i="7"/>
  <c r="J26" i="6"/>
  <c r="H13" i="6"/>
  <c r="H33" i="6" s="1"/>
  <c r="H21" i="6"/>
  <c r="H23" i="6" s="1"/>
  <c r="G24" i="6"/>
  <c r="G26" i="5"/>
  <c r="F21" i="5"/>
  <c r="F24" i="5" s="1"/>
  <c r="E32" i="5"/>
  <c r="E23" i="5"/>
  <c r="E15" i="5" l="1"/>
  <c r="E14" i="5"/>
  <c r="F13" i="5"/>
  <c r="F33" i="5" s="1"/>
  <c r="J26" i="9"/>
  <c r="J25" i="9"/>
  <c r="H28" i="9"/>
  <c r="I13" i="9"/>
  <c r="I33" i="9" s="1"/>
  <c r="H29" i="9"/>
  <c r="I21" i="9"/>
  <c r="I24" i="9" s="1"/>
  <c r="I13" i="8"/>
  <c r="I33" i="8" s="1"/>
  <c r="H29" i="8"/>
  <c r="I21" i="8"/>
  <c r="H28" i="8"/>
  <c r="I23" i="8"/>
  <c r="I13" i="7"/>
  <c r="I33" i="7" s="1"/>
  <c r="H29" i="7"/>
  <c r="I21" i="7"/>
  <c r="H28" i="7"/>
  <c r="I24" i="7"/>
  <c r="J25" i="6"/>
  <c r="H28" i="6"/>
  <c r="I13" i="6"/>
  <c r="I33" i="6" s="1"/>
  <c r="I21" i="6"/>
  <c r="H29" i="6"/>
  <c r="H24" i="6"/>
  <c r="K26" i="6"/>
  <c r="H26" i="5"/>
  <c r="I26" i="5" s="1"/>
  <c r="F32" i="5"/>
  <c r="G13" i="5" s="1"/>
  <c r="G21" i="5"/>
  <c r="F23" i="5"/>
  <c r="G33" i="5" l="1"/>
  <c r="F14" i="5"/>
  <c r="F15" i="5"/>
  <c r="G14" i="5"/>
  <c r="G15" i="5"/>
  <c r="J26" i="5"/>
  <c r="K26" i="5" s="1"/>
  <c r="L26" i="5" s="1"/>
  <c r="M26" i="5" s="1"/>
  <c r="J13" i="9"/>
  <c r="J33" i="9" s="1"/>
  <c r="J21" i="9"/>
  <c r="J23" i="9"/>
  <c r="K25" i="9"/>
  <c r="I23" i="9"/>
  <c r="J24" i="9"/>
  <c r="K26" i="9"/>
  <c r="J24" i="8"/>
  <c r="J13" i="8"/>
  <c r="J33" i="8" s="1"/>
  <c r="J21" i="8"/>
  <c r="I24" i="8"/>
  <c r="J23" i="8"/>
  <c r="K26" i="7"/>
  <c r="J23" i="7"/>
  <c r="K25" i="7"/>
  <c r="J13" i="7"/>
  <c r="J33" i="7" s="1"/>
  <c r="J21" i="7"/>
  <c r="I23" i="7"/>
  <c r="K25" i="6"/>
  <c r="L26" i="6"/>
  <c r="J13" i="6"/>
  <c r="J33" i="6" s="1"/>
  <c r="J21" i="6"/>
  <c r="I24" i="6"/>
  <c r="I23" i="6"/>
  <c r="G32" i="5"/>
  <c r="H13" i="5" s="1"/>
  <c r="H21" i="5"/>
  <c r="H24" i="5" s="1"/>
  <c r="G23" i="5"/>
  <c r="G24" i="5"/>
  <c r="H33" i="5" l="1"/>
  <c r="H15" i="5"/>
  <c r="H14" i="5"/>
  <c r="L25" i="9"/>
  <c r="K24" i="9"/>
  <c r="L26" i="9"/>
  <c r="K13" i="9"/>
  <c r="K33" i="9" s="1"/>
  <c r="K21" i="9"/>
  <c r="L25" i="8"/>
  <c r="K24" i="8"/>
  <c r="L26" i="8"/>
  <c r="K13" i="8"/>
  <c r="K33" i="8" s="1"/>
  <c r="K21" i="8"/>
  <c r="L25" i="7"/>
  <c r="K13" i="7"/>
  <c r="K33" i="7" s="1"/>
  <c r="K21" i="7"/>
  <c r="L26" i="7"/>
  <c r="J24" i="7"/>
  <c r="M26" i="6"/>
  <c r="K23" i="6"/>
  <c r="L25" i="6"/>
  <c r="K13" i="6"/>
  <c r="K33" i="6" s="1"/>
  <c r="K21" i="6"/>
  <c r="J24" i="6"/>
  <c r="J23" i="6"/>
  <c r="H32" i="5"/>
  <c r="I13" i="5" s="1"/>
  <c r="I21" i="5"/>
  <c r="I24" i="5" s="1"/>
  <c r="H28" i="5"/>
  <c r="H29" i="5"/>
  <c r="H23" i="5"/>
  <c r="I33" i="5" l="1"/>
  <c r="I15" i="5"/>
  <c r="I14" i="5"/>
  <c r="L13" i="9"/>
  <c r="L33" i="9" s="1"/>
  <c r="L21" i="9"/>
  <c r="L23" i="9" s="1"/>
  <c r="M25" i="9"/>
  <c r="M26" i="9"/>
  <c r="K23" i="9"/>
  <c r="L13" i="8"/>
  <c r="L33" i="8" s="1"/>
  <c r="L21" i="8"/>
  <c r="L23" i="8" s="1"/>
  <c r="M25" i="8"/>
  <c r="K23" i="8"/>
  <c r="M26" i="8"/>
  <c r="L24" i="7"/>
  <c r="M26" i="7"/>
  <c r="L23" i="7"/>
  <c r="M25" i="7"/>
  <c r="L13" i="7"/>
  <c r="L33" i="7" s="1"/>
  <c r="L21" i="7"/>
  <c r="K24" i="7"/>
  <c r="K23" i="7"/>
  <c r="M25" i="6"/>
  <c r="N26" i="6"/>
  <c r="L21" i="6"/>
  <c r="L13" i="6"/>
  <c r="L33" i="6" s="1"/>
  <c r="K24" i="6"/>
  <c r="J21" i="5"/>
  <c r="I32" i="5"/>
  <c r="J13" i="5" s="1"/>
  <c r="I23" i="5"/>
  <c r="L24" i="8" l="1"/>
  <c r="J33" i="5"/>
  <c r="J15" i="5"/>
  <c r="J14" i="5"/>
  <c r="N26" i="9"/>
  <c r="M13" i="9"/>
  <c r="M33" i="9" s="1"/>
  <c r="M21" i="9"/>
  <c r="L24" i="9"/>
  <c r="N25" i="9"/>
  <c r="N26" i="8"/>
  <c r="M13" i="8"/>
  <c r="M33" i="8" s="1"/>
  <c r="M21" i="8"/>
  <c r="N25" i="8"/>
  <c r="M23" i="7"/>
  <c r="N25" i="7"/>
  <c r="M21" i="7"/>
  <c r="M13" i="7"/>
  <c r="M33" i="7" s="1"/>
  <c r="M24" i="7"/>
  <c r="N26" i="7"/>
  <c r="N25" i="6"/>
  <c r="M13" i="6"/>
  <c r="M33" i="6" s="1"/>
  <c r="M21" i="6"/>
  <c r="L24" i="6"/>
  <c r="L23" i="6"/>
  <c r="J32" i="5"/>
  <c r="K13" i="5" s="1"/>
  <c r="K21" i="5"/>
  <c r="K24" i="5" s="1"/>
  <c r="J23" i="5"/>
  <c r="J24" i="5"/>
  <c r="M24" i="9" l="1"/>
  <c r="M23" i="9"/>
  <c r="M23" i="8"/>
  <c r="M24" i="8"/>
  <c r="K33" i="5"/>
  <c r="K15" i="5"/>
  <c r="K14" i="5"/>
  <c r="M24" i="6"/>
  <c r="M23" i="6"/>
  <c r="L21" i="5"/>
  <c r="L24" i="5" s="1"/>
  <c r="K32" i="5"/>
  <c r="L13" i="5" s="1"/>
  <c r="K23" i="5"/>
  <c r="L33" i="5" l="1"/>
  <c r="L15" i="5"/>
  <c r="L14" i="5"/>
  <c r="L32" i="5"/>
  <c r="M13" i="5" s="1"/>
  <c r="M21" i="5"/>
  <c r="M24" i="5" s="1"/>
  <c r="L23" i="5"/>
  <c r="M33" i="5" l="1"/>
  <c r="M14" i="5"/>
  <c r="M15" i="5"/>
  <c r="M32" i="5"/>
  <c r="M23" i="5"/>
</calcChain>
</file>

<file path=xl/comments1.xml><?xml version="1.0" encoding="utf-8"?>
<comments xmlns="http://schemas.openxmlformats.org/spreadsheetml/2006/main">
  <authors>
    <author>Bodnár Mária</author>
  </authors>
  <commentList>
    <comment ref="I10" authorId="0">
      <text>
        <r>
          <rPr>
            <b/>
            <sz val="12"/>
            <color indexed="81"/>
            <rFont val="Tahoma"/>
            <family val="2"/>
            <charset val="238"/>
          </rPr>
          <t>!fontos, hogy a csökkentést negatív előjellel kell megadni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0" authorId="0">
      <text>
        <r>
          <rPr>
            <b/>
            <sz val="18"/>
            <color indexed="81"/>
            <rFont val="Tahoma"/>
            <family val="2"/>
            <charset val="238"/>
          </rPr>
          <t>= az elérendő 75 % -kal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Bodnár Mária</author>
  </authors>
  <commentList>
    <comment ref="J10" authorId="0">
      <text>
        <r>
          <rPr>
            <b/>
            <sz val="12"/>
            <color indexed="81"/>
            <rFont val="Tahoma"/>
            <family val="2"/>
            <charset val="238"/>
          </rPr>
          <t>!fontos, hogy a csökkentést negatív előjellel kell megadni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0" authorId="0">
      <text>
        <r>
          <rPr>
            <b/>
            <sz val="18"/>
            <color indexed="81"/>
            <rFont val="Tahoma"/>
            <family val="2"/>
            <charset val="238"/>
          </rPr>
          <t>= az elérendő 75 % -kal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Bodnár Mária</author>
  </authors>
  <commentList>
    <comment ref="K10" authorId="0">
      <text>
        <r>
          <rPr>
            <b/>
            <sz val="12"/>
            <color indexed="81"/>
            <rFont val="Tahoma"/>
            <family val="2"/>
            <charset val="238"/>
          </rPr>
          <t>!fontos, hogy a csökkentést negatív előjellel kell megadni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0" authorId="0">
      <text>
        <r>
          <rPr>
            <b/>
            <sz val="18"/>
            <color indexed="81"/>
            <rFont val="Tahoma"/>
            <family val="2"/>
            <charset val="238"/>
          </rPr>
          <t>= az elérendő 75 % -kal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Bodnár Mária</author>
  </authors>
  <commentList>
    <comment ref="L10" authorId="0">
      <text>
        <r>
          <rPr>
            <b/>
            <sz val="12"/>
            <color indexed="81"/>
            <rFont val="Tahoma"/>
            <family val="2"/>
            <charset val="238"/>
          </rPr>
          <t>!fontos, hogy a csökkentést negatív előjellel kell megadni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0" authorId="0">
      <text>
        <r>
          <rPr>
            <b/>
            <sz val="18"/>
            <color indexed="81"/>
            <rFont val="Tahoma"/>
            <family val="2"/>
            <charset val="238"/>
          </rPr>
          <t>= az elérendő 75 % -kal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Bodnár Mária</author>
  </authors>
  <commentList>
    <comment ref="M10" authorId="0">
      <text>
        <r>
          <rPr>
            <b/>
            <sz val="12"/>
            <color indexed="81"/>
            <rFont val="Tahoma"/>
            <family val="2"/>
            <charset val="238"/>
          </rPr>
          <t>!fontos, hogy a csökkentést negatív előjellel kell megadni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0" authorId="0">
      <text>
        <r>
          <rPr>
            <b/>
            <sz val="18"/>
            <color indexed="81"/>
            <rFont val="Tahoma"/>
            <family val="2"/>
            <charset val="238"/>
          </rPr>
          <t>= az elérendő 75 % -kal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<sst xmlns="http://schemas.openxmlformats.org/spreadsheetml/2006/main" count="286" uniqueCount="39">
  <si>
    <t>Szerződött partner:</t>
  </si>
  <si>
    <t>Anyagáram:</t>
  </si>
  <si>
    <t>Vállalt mennyiség (kg)</t>
  </si>
  <si>
    <t>túlt.</t>
  </si>
  <si>
    <t>Időszak:</t>
  </si>
  <si>
    <t>alult.</t>
  </si>
  <si>
    <t>Tervezési időszakok Teljesítése</t>
  </si>
  <si>
    <t>JAN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</si>
  <si>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</si>
  <si>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</si>
  <si>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</si>
  <si>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</si>
  <si>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</si>
  <si>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</si>
  <si>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</si>
  <si>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</si>
  <si>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</si>
  <si>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</si>
  <si>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</si>
  <si>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95% arány</t>
  </si>
  <si>
    <t>110% arány</t>
  </si>
  <si>
    <t>JAN–</t>
  </si>
  <si>
    <t>75% arány</t>
  </si>
  <si>
    <t>Havi 110% fölötti eltérés</t>
  </si>
  <si>
    <t xml:space="preserve">1/12 </t>
  </si>
  <si>
    <t>Módosítás időarányos</t>
  </si>
  <si>
    <t>Módosítás összesen figyelembe vehető hónapban</t>
  </si>
  <si>
    <t>Alul és -túlteljesítés ellenőrzés(kg)(-ha a 10-havi váll.menny. módosítását elfogadtuk)</t>
  </si>
  <si>
    <t>Alul és -túlteljesítés ellenőrzés(kg)(-ha a 09-havi váll.menny. módosítását elfogadtuk)</t>
  </si>
  <si>
    <t>Alul és -túlteljesítés ellenőrzés(kg)(-ha a 08-havi váll.menny. módosítását elfogadtuk)</t>
  </si>
  <si>
    <t>Alul és -túlteljesítés ellenőrzés(kg)(-ha a 11-havi váll.menny. módosítását elfogadtuk)</t>
  </si>
  <si>
    <t>Módosítás összesen, a figyelembe vehető hónapban</t>
  </si>
  <si>
    <t>Előző időszakról áthozott</t>
  </si>
  <si>
    <r>
      <t xml:space="preserve">Teljesítés </t>
    </r>
    <r>
      <rPr>
        <b/>
        <sz val="16"/>
        <rFont val="Symbol"/>
        <family val="1"/>
        <charset val="2"/>
      </rPr>
      <t>S</t>
    </r>
  </si>
  <si>
    <r>
      <t xml:space="preserve">Következő időszakra átvihető /110% fölötti eltérés </t>
    </r>
    <r>
      <rPr>
        <b/>
        <sz val="16"/>
        <rFont val="Symbol"/>
        <family val="1"/>
        <charset val="2"/>
      </rPr>
      <t>S</t>
    </r>
  </si>
  <si>
    <t>Időszakban Hasznosításra átadott mennyiség</t>
  </si>
  <si>
    <t>TÁRGYIDŐSZAKBAN ELSZÁMOLHATÓ mennyiség</t>
  </si>
  <si>
    <t xml:space="preserve"> =     HA(A1=0;0;HA(A1=1;0;HA(A1=2;0;HA(A1=3;1;HA(A1=4;1;HA(A1=5;2;HA(A1=6;2;"Hibás adat")))))))</t>
  </si>
  <si>
    <t>Alul és -túlteljesítés ellenőrzés(kg)(-ha a  12-havi váll.menny. módosítását elfogadtuk)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</si>
</sst>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_ ;[Red]\-#,##0\ "/>
  </numFmts>
  <fonts count="32" x14ac:knownFonts="1">
    <font>
      <sz val="10"/>
      <name val="Arial"/>
    </font>
    <font>
      <b/>
      <sz val="26"/>
      <name val="Arial"/>
      <family val="2"/>
    </font>
    <font>
      <b/>
      <sz val="20"/>
      <name val="Arial"/>
      <family val="2"/>
    </font>
    <font>
      <b/>
      <sz val="24"/>
      <color indexed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8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Symbol"/>
      <family val="1"/>
      <charset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  <font>
      <b/>
      <sz val="14"/>
      <color indexed="10"/>
      <name val="Arial"/>
      <family val="2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0"/>
      <color rgb="FFFFFFFF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3" fontId="6" fillId="5" borderId="5" xfId="0" applyNumberFormat="1" applyFont="1" applyFill="1" applyBorder="1" applyProtection="1">
      <protection locked="0"/>
    </xf>
    <xf numFmtId="0" fontId="7" fillId="3" borderId="6" xfId="0" applyFont="1" applyFill="1" applyBorder="1" applyAlignment="1">
      <alignment horizontal="center" vertical="center"/>
    </xf>
    <xf numFmtId="9" fontId="0" fillId="0" borderId="0" xfId="0" applyNumberFormat="1"/>
    <xf numFmtId="0" fontId="0" fillId="0" borderId="0" xfId="0" applyAlignment="1">
      <alignment horizontal="left"/>
    </xf>
    <xf numFmtId="0" fontId="8" fillId="3" borderId="2" xfId="0" applyFont="1" applyFill="1" applyBorder="1" applyAlignment="1">
      <alignment horizontal="center" vertical="center"/>
    </xf>
    <xf numFmtId="164" fontId="9" fillId="2" borderId="17" xfId="0" applyNumberFormat="1" applyFont="1" applyFill="1" applyBorder="1" applyProtection="1">
      <protection hidden="1"/>
    </xf>
    <xf numFmtId="164" fontId="10" fillId="0" borderId="16" xfId="0" applyNumberFormat="1" applyFont="1" applyFill="1" applyBorder="1" applyAlignment="1" applyProtection="1">
      <alignment horizontal="center"/>
      <protection hidden="1"/>
    </xf>
    <xf numFmtId="164" fontId="10" fillId="0" borderId="17" xfId="0" applyNumberFormat="1" applyFont="1" applyFill="1" applyBorder="1" applyAlignment="1" applyProtection="1">
      <alignment horizontal="center"/>
      <protection hidden="1"/>
    </xf>
    <xf numFmtId="3" fontId="9" fillId="0" borderId="18" xfId="0" applyNumberFormat="1" applyFont="1" applyFill="1" applyBorder="1" applyProtection="1">
      <protection hidden="1"/>
    </xf>
    <xf numFmtId="3" fontId="0" fillId="0" borderId="0" xfId="0" applyNumberFormat="1"/>
    <xf numFmtId="3" fontId="9" fillId="0" borderId="19" xfId="0" applyNumberFormat="1" applyFont="1" applyFill="1" applyBorder="1" applyProtection="1">
      <protection hidden="1"/>
    </xf>
    <xf numFmtId="164" fontId="9" fillId="7" borderId="16" xfId="0" applyNumberFormat="1" applyFont="1" applyFill="1" applyBorder="1" applyProtection="1">
      <protection hidden="1"/>
    </xf>
    <xf numFmtId="164" fontId="9" fillId="7" borderId="17" xfId="0" applyNumberFormat="1" applyFont="1" applyFill="1" applyBorder="1" applyProtection="1">
      <protection hidden="1"/>
    </xf>
    <xf numFmtId="0" fontId="9" fillId="0" borderId="12" xfId="0" applyFont="1" applyBorder="1" applyAlignment="1" applyProtection="1">
      <alignment horizontal="center"/>
      <protection hidden="1"/>
    </xf>
    <xf numFmtId="0" fontId="9" fillId="0" borderId="13" xfId="0" applyFont="1" applyBorder="1" applyAlignment="1" applyProtection="1">
      <alignment horizontal="center"/>
      <protection hidden="1"/>
    </xf>
    <xf numFmtId="0" fontId="9" fillId="0" borderId="17" xfId="0" applyFont="1" applyBorder="1" applyAlignment="1" applyProtection="1">
      <alignment horizontal="center"/>
      <protection hidden="1"/>
    </xf>
    <xf numFmtId="0" fontId="0" fillId="0" borderId="14" xfId="0" applyBorder="1" applyProtection="1">
      <protection hidden="1"/>
    </xf>
    <xf numFmtId="0" fontId="9" fillId="0" borderId="15" xfId="0" applyFont="1" applyBorder="1" applyAlignment="1" applyProtection="1">
      <alignment horizontal="center"/>
      <protection hidden="1"/>
    </xf>
    <xf numFmtId="164" fontId="9" fillId="8" borderId="20" xfId="0" applyNumberFormat="1" applyFont="1" applyFill="1" applyBorder="1" applyProtection="1">
      <protection hidden="1"/>
    </xf>
    <xf numFmtId="164" fontId="9" fillId="8" borderId="21" xfId="0" applyNumberFormat="1" applyFont="1" applyFill="1" applyBorder="1" applyProtection="1">
      <protection hidden="1"/>
    </xf>
    <xf numFmtId="164" fontId="9" fillId="2" borderId="22" xfId="0" applyNumberFormat="1" applyFont="1" applyFill="1" applyBorder="1" applyProtection="1">
      <protection hidden="1"/>
    </xf>
    <xf numFmtId="164" fontId="10" fillId="0" borderId="23" xfId="0" applyNumberFormat="1" applyFont="1" applyFill="1" applyBorder="1" applyAlignment="1" applyProtection="1">
      <alignment horizontal="center"/>
      <protection hidden="1"/>
    </xf>
    <xf numFmtId="164" fontId="10" fillId="0" borderId="19" xfId="0" applyNumberFormat="1" applyFont="1" applyFill="1" applyBorder="1" applyAlignment="1" applyProtection="1">
      <alignment horizontal="center"/>
      <protection hidden="1"/>
    </xf>
    <xf numFmtId="3" fontId="9" fillId="0" borderId="24" xfId="0" applyNumberFormat="1" applyFont="1" applyFill="1" applyBorder="1" applyProtection="1">
      <protection hidden="1"/>
    </xf>
    <xf numFmtId="3" fontId="9" fillId="0" borderId="25" xfId="0" applyNumberFormat="1" applyFont="1" applyFill="1" applyBorder="1" applyProtection="1">
      <protection hidden="1"/>
    </xf>
    <xf numFmtId="3" fontId="9" fillId="0" borderId="26" xfId="0" applyNumberFormat="1" applyFont="1" applyFill="1" applyBorder="1" applyProtection="1">
      <protection hidden="1"/>
    </xf>
    <xf numFmtId="3" fontId="9" fillId="0" borderId="27" xfId="0" applyNumberFormat="1" applyFont="1" applyFill="1" applyBorder="1" applyProtection="1">
      <protection hidden="1"/>
    </xf>
    <xf numFmtId="3" fontId="9" fillId="0" borderId="28" xfId="0" applyNumberFormat="1" applyFont="1" applyFill="1" applyBorder="1" applyProtection="1">
      <protection hidden="1"/>
    </xf>
    <xf numFmtId="3" fontId="9" fillId="0" borderId="29" xfId="0" applyNumberFormat="1" applyFont="1" applyFill="1" applyBorder="1" applyProtection="1">
      <protection hidden="1"/>
    </xf>
    <xf numFmtId="164" fontId="9" fillId="2" borderId="30" xfId="0" applyNumberFormat="1" applyFont="1" applyFill="1" applyBorder="1" applyProtection="1">
      <protection hidden="1"/>
    </xf>
    <xf numFmtId="164" fontId="9" fillId="2" borderId="31" xfId="0" applyNumberFormat="1" applyFont="1" applyFill="1" applyBorder="1" applyProtection="1">
      <protection hidden="1"/>
    </xf>
    <xf numFmtId="164" fontId="9" fillId="2" borderId="32" xfId="0" applyNumberFormat="1" applyFont="1" applyFill="1" applyBorder="1" applyProtection="1">
      <protection hidden="1"/>
    </xf>
    <xf numFmtId="164" fontId="9" fillId="2" borderId="33" xfId="0" applyNumberFormat="1" applyFont="1" applyFill="1" applyBorder="1" applyProtection="1">
      <protection hidden="1"/>
    </xf>
    <xf numFmtId="164" fontId="10" fillId="0" borderId="34" xfId="0" applyNumberFormat="1" applyFont="1" applyFill="1" applyBorder="1" applyAlignment="1" applyProtection="1">
      <alignment horizontal="center"/>
      <protection hidden="1"/>
    </xf>
    <xf numFmtId="3" fontId="4" fillId="0" borderId="35" xfId="0" applyNumberFormat="1" applyFont="1" applyFill="1" applyBorder="1" applyProtection="1">
      <protection hidden="1"/>
    </xf>
    <xf numFmtId="165" fontId="6" fillId="3" borderId="5" xfId="0" applyNumberFormat="1" applyFont="1" applyFill="1" applyBorder="1" applyProtection="1">
      <protection hidden="1"/>
    </xf>
    <xf numFmtId="3" fontId="12" fillId="0" borderId="0" xfId="0" applyNumberFormat="1" applyFont="1"/>
    <xf numFmtId="49" fontId="13" fillId="0" borderId="0" xfId="0" applyNumberFormat="1" applyFont="1" applyAlignment="1">
      <alignment horizontal="right"/>
    </xf>
    <xf numFmtId="164" fontId="14" fillId="0" borderId="16" xfId="0" applyNumberFormat="1" applyFont="1" applyFill="1" applyBorder="1" applyAlignment="1" applyProtection="1">
      <alignment horizontal="center"/>
      <protection hidden="1"/>
    </xf>
    <xf numFmtId="164" fontId="14" fillId="0" borderId="17" xfId="0" applyNumberFormat="1" applyFont="1" applyFill="1" applyBorder="1" applyAlignment="1" applyProtection="1">
      <alignment horizontal="center"/>
      <protection hidden="1"/>
    </xf>
    <xf numFmtId="0" fontId="11" fillId="0" borderId="0" xfId="0" applyFont="1"/>
    <xf numFmtId="9" fontId="0" fillId="0" borderId="0" xfId="0" applyNumberFormat="1" applyAlignment="1">
      <alignment horizontal="left"/>
    </xf>
    <xf numFmtId="0" fontId="0" fillId="9" borderId="18" xfId="0" applyFill="1" applyBorder="1" applyProtection="1">
      <protection locked="0"/>
    </xf>
    <xf numFmtId="0" fontId="0" fillId="7" borderId="18" xfId="0" applyFill="1" applyBorder="1" applyProtection="1">
      <protection hidden="1"/>
    </xf>
    <xf numFmtId="0" fontId="0" fillId="9" borderId="19" xfId="0" applyFill="1" applyBorder="1" applyProtection="1">
      <protection hidden="1"/>
    </xf>
    <xf numFmtId="0" fontId="19" fillId="0" borderId="5" xfId="0" applyFont="1" applyBorder="1" applyAlignment="1" applyProtection="1">
      <alignment horizontal="right" wrapText="1"/>
      <protection hidden="1"/>
    </xf>
    <xf numFmtId="0" fontId="24" fillId="0" borderId="0" xfId="0" applyFont="1"/>
    <xf numFmtId="49" fontId="25" fillId="0" borderId="0" xfId="0" applyNumberFormat="1" applyFont="1" applyAlignment="1">
      <alignment horizontal="right"/>
    </xf>
    <xf numFmtId="3" fontId="23" fillId="5" borderId="5" xfId="0" applyNumberFormat="1" applyFont="1" applyFill="1" applyBorder="1" applyProtection="1">
      <protection locked="0"/>
    </xf>
    <xf numFmtId="3" fontId="23" fillId="0" borderId="0" xfId="0" applyNumberFormat="1" applyFont="1"/>
    <xf numFmtId="0" fontId="26" fillId="3" borderId="6" xfId="0" applyFont="1" applyFill="1" applyBorder="1" applyAlignment="1">
      <alignment horizontal="center" vertical="center"/>
    </xf>
    <xf numFmtId="9" fontId="24" fillId="0" borderId="0" xfId="0" applyNumberFormat="1" applyFont="1"/>
    <xf numFmtId="0" fontId="24" fillId="0" borderId="0" xfId="0" applyFont="1" applyAlignment="1">
      <alignment horizontal="left"/>
    </xf>
    <xf numFmtId="0" fontId="27" fillId="3" borderId="2" xfId="0" applyFont="1" applyFill="1" applyBorder="1" applyAlignment="1">
      <alignment horizontal="center" vertical="center"/>
    </xf>
    <xf numFmtId="3" fontId="5" fillId="6" borderId="16" xfId="0" applyNumberFormat="1" applyFont="1" applyFill="1" applyBorder="1" applyProtection="1">
      <protection locked="0"/>
    </xf>
    <xf numFmtId="3" fontId="5" fillId="6" borderId="17" xfId="0" applyNumberFormat="1" applyFont="1" applyFill="1" applyBorder="1" applyProtection="1">
      <protection locked="0"/>
    </xf>
    <xf numFmtId="164" fontId="28" fillId="0" borderId="17" xfId="0" applyNumberFormat="1" applyFont="1" applyFill="1" applyBorder="1" applyAlignment="1" applyProtection="1">
      <alignment horizontal="center"/>
      <protection hidden="1"/>
    </xf>
    <xf numFmtId="3" fontId="5" fillId="0" borderId="18" xfId="0" applyNumberFormat="1" applyFont="1" applyFill="1" applyBorder="1" applyProtection="1">
      <protection hidden="1"/>
    </xf>
    <xf numFmtId="3" fontId="5" fillId="0" borderId="19" xfId="0" applyNumberFormat="1" applyFont="1" applyFill="1" applyBorder="1" applyProtection="1">
      <protection hidden="1"/>
    </xf>
    <xf numFmtId="164" fontId="5" fillId="7" borderId="16" xfId="0" applyNumberFormat="1" applyFont="1" applyFill="1" applyBorder="1" applyProtection="1">
      <protection hidden="1"/>
    </xf>
    <xf numFmtId="164" fontId="5" fillId="7" borderId="17" xfId="0" applyNumberFormat="1" applyFont="1" applyFill="1" applyBorder="1" applyProtection="1">
      <protection hidden="1"/>
    </xf>
    <xf numFmtId="0" fontId="5" fillId="0" borderId="12" xfId="0" applyFont="1" applyBorder="1" applyAlignment="1" applyProtection="1">
      <alignment horizontal="center"/>
      <protection hidden="1"/>
    </xf>
    <xf numFmtId="0" fontId="5" fillId="0" borderId="13" xfId="0" applyFont="1" applyBorder="1" applyAlignment="1" applyProtection="1">
      <alignment horizontal="center"/>
      <protection hidden="1"/>
    </xf>
    <xf numFmtId="0" fontId="5" fillId="0" borderId="17" xfId="0" applyFont="1" applyBorder="1" applyAlignment="1" applyProtection="1">
      <alignment horizontal="center"/>
      <protection hidden="1"/>
    </xf>
    <xf numFmtId="0" fontId="22" fillId="0" borderId="14" xfId="0" applyFont="1" applyBorder="1" applyProtection="1">
      <protection hidden="1"/>
    </xf>
    <xf numFmtId="0" fontId="5" fillId="0" borderId="15" xfId="0" applyFont="1" applyBorder="1" applyAlignment="1" applyProtection="1">
      <alignment horizontal="center"/>
      <protection hidden="1"/>
    </xf>
    <xf numFmtId="164" fontId="5" fillId="8" borderId="20" xfId="0" applyNumberFormat="1" applyFont="1" applyFill="1" applyBorder="1" applyProtection="1">
      <protection hidden="1"/>
    </xf>
    <xf numFmtId="164" fontId="5" fillId="8" borderId="21" xfId="0" applyNumberFormat="1" applyFont="1" applyFill="1" applyBorder="1" applyProtection="1">
      <protection hidden="1"/>
    </xf>
    <xf numFmtId="164" fontId="5" fillId="2" borderId="22" xfId="0" applyNumberFormat="1" applyFont="1" applyFill="1" applyBorder="1" applyProtection="1">
      <protection hidden="1"/>
    </xf>
    <xf numFmtId="164" fontId="5" fillId="2" borderId="17" xfId="0" applyNumberFormat="1" applyFont="1" applyFill="1" applyBorder="1" applyProtection="1">
      <protection hidden="1"/>
    </xf>
    <xf numFmtId="164" fontId="28" fillId="0" borderId="16" xfId="0" applyNumberFormat="1" applyFont="1" applyFill="1" applyBorder="1" applyAlignment="1" applyProtection="1">
      <alignment horizontal="center"/>
      <protection hidden="1"/>
    </xf>
    <xf numFmtId="164" fontId="28" fillId="0" borderId="23" xfId="0" applyNumberFormat="1" applyFont="1" applyFill="1" applyBorder="1" applyAlignment="1" applyProtection="1">
      <alignment horizontal="center"/>
      <protection hidden="1"/>
    </xf>
    <xf numFmtId="164" fontId="28" fillId="0" borderId="19" xfId="0" applyNumberFormat="1" applyFont="1" applyFill="1" applyBorder="1" applyAlignment="1" applyProtection="1">
      <alignment horizontal="center"/>
      <protection hidden="1"/>
    </xf>
    <xf numFmtId="3" fontId="5" fillId="0" borderId="24" xfId="0" applyNumberFormat="1" applyFont="1" applyFill="1" applyBorder="1" applyProtection="1">
      <protection hidden="1"/>
    </xf>
    <xf numFmtId="3" fontId="5" fillId="0" borderId="25" xfId="0" applyNumberFormat="1" applyFont="1" applyFill="1" applyBorder="1" applyProtection="1">
      <protection hidden="1"/>
    </xf>
    <xf numFmtId="3" fontId="5" fillId="0" borderId="26" xfId="0" applyNumberFormat="1" applyFont="1" applyFill="1" applyBorder="1" applyProtection="1">
      <protection hidden="1"/>
    </xf>
    <xf numFmtId="3" fontId="5" fillId="0" borderId="27" xfId="0" applyNumberFormat="1" applyFont="1" applyFill="1" applyBorder="1" applyProtection="1">
      <protection hidden="1"/>
    </xf>
    <xf numFmtId="3" fontId="5" fillId="0" borderId="28" xfId="0" applyNumberFormat="1" applyFont="1" applyFill="1" applyBorder="1" applyProtection="1">
      <protection hidden="1"/>
    </xf>
    <xf numFmtId="3" fontId="5" fillId="0" borderId="29" xfId="0" applyNumberFormat="1" applyFont="1" applyFill="1" applyBorder="1" applyProtection="1">
      <protection hidden="1"/>
    </xf>
    <xf numFmtId="164" fontId="5" fillId="2" borderId="30" xfId="0" applyNumberFormat="1" applyFont="1" applyFill="1" applyBorder="1" applyProtection="1">
      <protection hidden="1"/>
    </xf>
    <xf numFmtId="164" fontId="5" fillId="2" borderId="31" xfId="0" applyNumberFormat="1" applyFont="1" applyFill="1" applyBorder="1" applyProtection="1">
      <protection hidden="1"/>
    </xf>
    <xf numFmtId="164" fontId="5" fillId="2" borderId="32" xfId="0" applyNumberFormat="1" applyFont="1" applyFill="1" applyBorder="1" applyProtection="1">
      <protection hidden="1"/>
    </xf>
    <xf numFmtId="164" fontId="5" fillId="2" borderId="33" xfId="0" applyNumberFormat="1" applyFont="1" applyFill="1" applyBorder="1" applyProtection="1">
      <protection hidden="1"/>
    </xf>
    <xf numFmtId="164" fontId="28" fillId="0" borderId="34" xfId="0" applyNumberFormat="1" applyFont="1" applyFill="1" applyBorder="1" applyAlignment="1" applyProtection="1">
      <alignment horizontal="center"/>
      <protection hidden="1"/>
    </xf>
    <xf numFmtId="3" fontId="5" fillId="0" borderId="35" xfId="0" applyNumberFormat="1" applyFont="1" applyFill="1" applyBorder="1" applyProtection="1">
      <protection hidden="1"/>
    </xf>
    <xf numFmtId="165" fontId="5" fillId="3" borderId="5" xfId="0" applyNumberFormat="1" applyFont="1" applyFill="1" applyBorder="1" applyProtection="1">
      <protection hidden="1"/>
    </xf>
    <xf numFmtId="0" fontId="19" fillId="0" borderId="38" xfId="0" applyFont="1" applyBorder="1" applyAlignment="1">
      <alignment horizontal="right" wrapText="1"/>
    </xf>
    <xf numFmtId="0" fontId="20" fillId="0" borderId="7" xfId="0" applyFont="1" applyBorder="1" applyAlignment="1">
      <alignment horizontal="right" wrapText="1"/>
    </xf>
    <xf numFmtId="0" fontId="19" fillId="0" borderId="7" xfId="0" applyFont="1" applyBorder="1" applyAlignment="1">
      <alignment horizontal="right" wrapText="1"/>
    </xf>
    <xf numFmtId="0" fontId="20" fillId="0" borderId="5" xfId="0" applyFont="1" applyBorder="1" applyAlignment="1" applyProtection="1">
      <alignment horizontal="right" wrapText="1"/>
      <protection hidden="1"/>
    </xf>
    <xf numFmtId="0" fontId="20" fillId="0" borderId="0" xfId="0" applyFont="1" applyAlignment="1" applyProtection="1">
      <alignment horizontal="right" wrapText="1"/>
      <protection hidden="1"/>
    </xf>
    <xf numFmtId="0" fontId="19" fillId="0" borderId="7" xfId="0" applyFont="1" applyBorder="1" applyAlignment="1" applyProtection="1">
      <alignment horizontal="right" wrapText="1"/>
      <protection hidden="1"/>
    </xf>
    <xf numFmtId="0" fontId="19" fillId="8" borderId="5" xfId="0" applyFont="1" applyFill="1" applyBorder="1" applyAlignment="1">
      <alignment horizontal="right" wrapText="1"/>
    </xf>
    <xf numFmtId="0" fontId="19" fillId="11" borderId="5" xfId="0" applyFont="1" applyFill="1" applyBorder="1" applyAlignment="1" applyProtection="1">
      <alignment horizontal="right" wrapText="1"/>
      <protection hidden="1"/>
    </xf>
    <xf numFmtId="165" fontId="5" fillId="11" borderId="5" xfId="0" applyNumberFormat="1" applyFont="1" applyFill="1" applyBorder="1" applyProtection="1">
      <protection hidden="1"/>
    </xf>
    <xf numFmtId="0" fontId="19" fillId="11" borderId="7" xfId="0" applyFont="1" applyFill="1" applyBorder="1" applyAlignment="1">
      <alignment horizontal="right" wrapText="1"/>
    </xf>
    <xf numFmtId="3" fontId="5" fillId="11" borderId="18" xfId="0" applyNumberFormat="1" applyFont="1" applyFill="1" applyBorder="1" applyProtection="1">
      <protection hidden="1"/>
    </xf>
    <xf numFmtId="164" fontId="28" fillId="0" borderId="13" xfId="0" applyNumberFormat="1" applyFont="1" applyFill="1" applyBorder="1" applyAlignment="1" applyProtection="1">
      <alignment horizontal="center"/>
      <protection hidden="1"/>
    </xf>
    <xf numFmtId="164" fontId="5" fillId="0" borderId="19" xfId="0" applyNumberFormat="1" applyFont="1" applyFill="1" applyBorder="1" applyAlignment="1" applyProtection="1">
      <alignment horizontal="center"/>
      <protection hidden="1"/>
    </xf>
    <xf numFmtId="164" fontId="5" fillId="0" borderId="23" xfId="0" applyNumberFormat="1" applyFont="1" applyFill="1" applyBorder="1" applyAlignment="1" applyProtection="1">
      <alignment horizontal="center"/>
      <protection hidden="1"/>
    </xf>
    <xf numFmtId="0" fontId="29" fillId="0" borderId="0" xfId="0" applyFont="1" applyAlignment="1">
      <alignment horizontal="left" vertical="center" indent="2"/>
    </xf>
    <xf numFmtId="0" fontId="30" fillId="0" borderId="0" xfId="0" applyFont="1" applyAlignment="1">
      <alignment horizontal="left" vertical="center" indent="2"/>
    </xf>
    <xf numFmtId="0" fontId="31" fillId="0" borderId="0" xfId="0" applyFont="1"/>
    <xf numFmtId="0" fontId="29" fillId="0" borderId="0" xfId="0" applyFont="1" applyAlignment="1">
      <alignment horizontal="left"/>
    </xf>
    <xf numFmtId="3" fontId="6" fillId="8" borderId="5" xfId="0" applyNumberFormat="1" applyFont="1" applyFill="1" applyBorder="1" applyProtection="1">
      <protection hidden="1"/>
    </xf>
    <xf numFmtId="0" fontId="20" fillId="0" borderId="7" xfId="0" applyFont="1" applyBorder="1"/>
    <xf numFmtId="0" fontId="19" fillId="0" borderId="7" xfId="0" applyFont="1" applyBorder="1" applyAlignment="1">
      <alignment horizontal="right"/>
    </xf>
    <xf numFmtId="0" fontId="20" fillId="0" borderId="7" xfId="0" applyFont="1" applyBorder="1" applyAlignment="1">
      <alignment horizontal="right"/>
    </xf>
    <xf numFmtId="0" fontId="20" fillId="0" borderId="5" xfId="0" applyFont="1" applyBorder="1" applyAlignment="1" applyProtection="1">
      <alignment horizontal="right"/>
      <protection hidden="1"/>
    </xf>
    <xf numFmtId="0" fontId="20" fillId="0" borderId="0" xfId="0" applyFont="1" applyAlignment="1" applyProtection="1">
      <alignment horizontal="right"/>
      <protection hidden="1"/>
    </xf>
    <xf numFmtId="0" fontId="19" fillId="0" borderId="7" xfId="0" applyFont="1" applyBorder="1" applyAlignment="1" applyProtection="1">
      <alignment horizontal="right"/>
      <protection hidden="1"/>
    </xf>
    <xf numFmtId="0" fontId="20" fillId="0" borderId="0" xfId="0" applyFont="1"/>
    <xf numFmtId="0" fontId="20" fillId="0" borderId="0" xfId="0" applyFont="1" applyAlignment="1">
      <alignment horizontal="right"/>
    </xf>
    <xf numFmtId="0" fontId="23" fillId="0" borderId="1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3" borderId="4" xfId="0" applyFont="1" applyFill="1" applyBorder="1" applyAlignment="1" applyProtection="1">
      <alignment horizontal="left"/>
    </xf>
    <xf numFmtId="0" fontId="23" fillId="4" borderId="4" xfId="0" applyFont="1" applyFill="1" applyBorder="1" applyAlignment="1" applyProtection="1">
      <alignment horizontal="center"/>
      <protection locked="0"/>
    </xf>
    <xf numFmtId="0" fontId="23" fillId="0" borderId="5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23" fillId="3" borderId="42" xfId="0" applyFont="1" applyFill="1" applyBorder="1" applyAlignment="1" applyProtection="1">
      <alignment horizontal="left"/>
    </xf>
    <xf numFmtId="0" fontId="23" fillId="4" borderId="42" xfId="0" applyFont="1" applyFill="1" applyBorder="1" applyAlignment="1" applyProtection="1">
      <alignment horizontal="center"/>
      <protection locked="0"/>
    </xf>
    <xf numFmtId="0" fontId="23" fillId="4" borderId="8" xfId="0" applyFont="1" applyFill="1" applyBorder="1" applyAlignment="1" applyProtection="1">
      <alignment horizontal="center"/>
      <protection locked="0"/>
    </xf>
    <xf numFmtId="0" fontId="15" fillId="10" borderId="39" xfId="0" applyFont="1" applyFill="1" applyBorder="1" applyAlignment="1">
      <alignment horizontal="right"/>
    </xf>
    <xf numFmtId="0" fontId="15" fillId="10" borderId="40" xfId="0" applyFont="1" applyFill="1" applyBorder="1" applyAlignment="1">
      <alignment horizontal="right"/>
    </xf>
    <xf numFmtId="0" fontId="15" fillId="10" borderId="41" xfId="0" applyFont="1" applyFill="1" applyBorder="1" applyAlignment="1">
      <alignment horizontal="right"/>
    </xf>
    <xf numFmtId="0" fontId="15" fillId="10" borderId="37" xfId="0" applyFont="1" applyFill="1" applyBorder="1" applyAlignment="1">
      <alignment horizontal="right"/>
    </xf>
    <xf numFmtId="0" fontId="15" fillId="10" borderId="36" xfId="0" applyFont="1" applyFill="1" applyBorder="1" applyAlignment="1">
      <alignment horizontal="right"/>
    </xf>
    <xf numFmtId="0" fontId="15" fillId="10" borderId="29" xfId="0" applyFont="1" applyFill="1" applyBorder="1" applyAlignment="1">
      <alignment horizontal="right"/>
    </xf>
    <xf numFmtId="0" fontId="4" fillId="3" borderId="4" xfId="0" applyFont="1" applyFill="1" applyBorder="1" applyAlignment="1" applyProtection="1">
      <alignment horizontal="left"/>
    </xf>
    <xf numFmtId="0" fontId="4" fillId="4" borderId="8" xfId="0" applyFont="1" applyFill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5" fillId="10" borderId="39" xfId="0" applyFont="1" applyFill="1" applyBorder="1" applyAlignment="1" applyProtection="1">
      <alignment horizontal="right"/>
      <protection hidden="1"/>
    </xf>
    <xf numFmtId="0" fontId="15" fillId="10" borderId="40" xfId="0" applyFont="1" applyFill="1" applyBorder="1" applyAlignment="1" applyProtection="1">
      <alignment horizontal="right"/>
      <protection hidden="1"/>
    </xf>
    <xf numFmtId="0" fontId="15" fillId="10" borderId="41" xfId="0" applyFont="1" applyFill="1" applyBorder="1" applyAlignment="1" applyProtection="1">
      <alignment horizontal="right"/>
      <protection hidden="1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left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/>
    </xf>
    <xf numFmtId="0" fontId="15" fillId="10" borderId="39" xfId="0" applyFont="1" applyFill="1" applyBorder="1" applyAlignment="1" applyProtection="1">
      <alignment horizontal="right"/>
    </xf>
    <xf numFmtId="0" fontId="15" fillId="10" borderId="40" xfId="0" applyFont="1" applyFill="1" applyBorder="1" applyAlignment="1" applyProtection="1">
      <alignment horizontal="right"/>
    </xf>
    <xf numFmtId="0" fontId="15" fillId="10" borderId="41" xfId="0" applyFont="1" applyFill="1" applyBorder="1" applyAlignment="1" applyProtection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111928</xdr:colOff>
      <xdr:row>10</xdr:row>
      <xdr:rowOff>32289</xdr:rowOff>
    </xdr:from>
    <xdr:to>
      <xdr:col>17</xdr:col>
      <xdr:colOff>95249</xdr:colOff>
      <xdr:row>12</xdr:row>
      <xdr:rowOff>290594</xdr:rowOff>
    </xdr:to>
    <xdr:sp macro="" textlink="">
      <xdr:nvSpPr>
        <xdr:cNvPr id="2" name="Jobbra nyíl 1"/>
        <xdr:cNvSpPr/>
      </xdr:nvSpPr>
      <xdr:spPr>
        <a:xfrm flipH="1">
          <a:off x="17098178" y="2858039"/>
          <a:ext cx="2682071" cy="1163180"/>
        </a:xfrm>
        <a:prstGeom prst="rightArrow">
          <a:avLst>
            <a:gd name="adj1" fmla="val 50000"/>
            <a:gd name="adj2" fmla="val 231598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600">
              <a:solidFill>
                <a:schemeClr val="tx1"/>
              </a:solidFill>
            </a:rPr>
            <a:t>kitöltendő!!!!</a:t>
          </a:r>
        </a:p>
        <a:p>
          <a:pPr algn="l"/>
          <a:endParaRPr lang="hu-HU" sz="20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1072300</xdr:colOff>
      <xdr:row>2</xdr:row>
      <xdr:rowOff>104987</xdr:rowOff>
    </xdr:from>
    <xdr:to>
      <xdr:col>12</xdr:col>
      <xdr:colOff>238125</xdr:colOff>
      <xdr:row>3</xdr:row>
      <xdr:rowOff>158750</xdr:rowOff>
    </xdr:to>
    <xdr:sp macro="" textlink="">
      <xdr:nvSpPr>
        <xdr:cNvPr id="3" name="Jobbra nyíl 2"/>
        <xdr:cNvSpPr/>
      </xdr:nvSpPr>
      <xdr:spPr>
        <a:xfrm flipH="1">
          <a:off x="14820050" y="374862"/>
          <a:ext cx="1324825" cy="561763"/>
        </a:xfrm>
        <a:prstGeom prst="rightArrow">
          <a:avLst>
            <a:gd name="adj1" fmla="val 50000"/>
            <a:gd name="adj2" fmla="val 44269"/>
          </a:avLst>
        </a:prstGeom>
        <a:solidFill>
          <a:srgbClr val="FF0000"/>
        </a:solidFill>
        <a:scene3d>
          <a:camera prst="orthographicFront">
            <a:rot lat="0" lon="0" rev="18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400">
              <a:solidFill>
                <a:schemeClr val="tx1"/>
              </a:solidFill>
            </a:rPr>
            <a:t>kitöltendő!</a:t>
          </a:r>
        </a:p>
        <a:p>
          <a:pPr algn="l"/>
          <a:endParaRPr lang="hu-HU" sz="20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116773</xdr:colOff>
      <xdr:row>4</xdr:row>
      <xdr:rowOff>272300</xdr:rowOff>
    </xdr:from>
    <xdr:to>
      <xdr:col>8</xdr:col>
      <xdr:colOff>552666</xdr:colOff>
      <xdr:row>6</xdr:row>
      <xdr:rowOff>206378</xdr:rowOff>
    </xdr:to>
    <xdr:sp macro="" textlink="">
      <xdr:nvSpPr>
        <xdr:cNvPr id="7" name="Jobbra nyíl 6"/>
        <xdr:cNvSpPr/>
      </xdr:nvSpPr>
      <xdr:spPr>
        <a:xfrm flipH="1">
          <a:off x="10308523" y="1447050"/>
          <a:ext cx="1515393" cy="664328"/>
        </a:xfrm>
        <a:prstGeom prst="rightArrow">
          <a:avLst>
            <a:gd name="adj1" fmla="val 50000"/>
            <a:gd name="adj2" fmla="val 59098"/>
          </a:avLst>
        </a:prstGeom>
        <a:solidFill>
          <a:srgbClr val="FF0000"/>
        </a:solidFill>
        <a:scene3d>
          <a:camera prst="orthographicFront">
            <a:rot lat="0" lon="0" rev="7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600">
              <a:solidFill>
                <a:schemeClr val="tx1"/>
              </a:solidFill>
            </a:rPr>
            <a:t>kitöltendő!</a:t>
          </a:r>
        </a:p>
        <a:p>
          <a:pPr algn="l"/>
          <a:endParaRPr lang="hu-HU" sz="16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1032140</xdr:colOff>
      <xdr:row>10</xdr:row>
      <xdr:rowOff>193729</xdr:rowOff>
    </xdr:from>
    <xdr:to>
      <xdr:col>17</xdr:col>
      <xdr:colOff>47624</xdr:colOff>
      <xdr:row>13</xdr:row>
      <xdr:rowOff>145296</xdr:rowOff>
    </xdr:to>
    <xdr:sp macro="" textlink="">
      <xdr:nvSpPr>
        <xdr:cNvPr id="2" name="Jobbra nyíl 1"/>
        <xdr:cNvSpPr/>
      </xdr:nvSpPr>
      <xdr:spPr>
        <a:xfrm flipH="1">
          <a:off x="16605515" y="3225854"/>
          <a:ext cx="2793734" cy="1253317"/>
        </a:xfrm>
        <a:prstGeom prst="rightArrow">
          <a:avLst>
            <a:gd name="adj1" fmla="val 50000"/>
            <a:gd name="adj2" fmla="val 231598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600">
              <a:solidFill>
                <a:schemeClr val="tx1"/>
              </a:solidFill>
            </a:rPr>
            <a:t>kitöltendő!!!!</a:t>
          </a:r>
        </a:p>
        <a:p>
          <a:pPr algn="l"/>
          <a:endParaRPr lang="hu-HU" sz="20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88052</xdr:colOff>
      <xdr:row>2</xdr:row>
      <xdr:rowOff>206588</xdr:rowOff>
    </xdr:from>
    <xdr:to>
      <xdr:col>12</xdr:col>
      <xdr:colOff>302699</xdr:colOff>
      <xdr:row>3</xdr:row>
      <xdr:rowOff>285750</xdr:rowOff>
    </xdr:to>
    <xdr:sp macro="" textlink="">
      <xdr:nvSpPr>
        <xdr:cNvPr id="3" name="Jobbra nyíl 2"/>
        <xdr:cNvSpPr/>
      </xdr:nvSpPr>
      <xdr:spPr>
        <a:xfrm flipH="1">
          <a:off x="14581927" y="666963"/>
          <a:ext cx="1294147" cy="634787"/>
        </a:xfrm>
        <a:prstGeom prst="rightArrow">
          <a:avLst>
            <a:gd name="adj1" fmla="val 50000"/>
            <a:gd name="adj2" fmla="val 44269"/>
          </a:avLst>
        </a:prstGeom>
        <a:solidFill>
          <a:srgbClr val="FF0000"/>
        </a:solidFill>
        <a:scene3d>
          <a:camera prst="orthographicFront">
            <a:rot lat="0" lon="0" rev="18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400">
              <a:solidFill>
                <a:schemeClr val="tx1"/>
              </a:solidFill>
            </a:rPr>
            <a:t>kitöltendő!</a:t>
          </a:r>
        </a:p>
        <a:p>
          <a:pPr algn="l"/>
          <a:endParaRPr lang="hu-HU" sz="20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1033217</xdr:colOff>
      <xdr:row>4</xdr:row>
      <xdr:rowOff>258309</xdr:rowOff>
    </xdr:from>
    <xdr:to>
      <xdr:col>9</xdr:col>
      <xdr:colOff>419746</xdr:colOff>
      <xdr:row>6</xdr:row>
      <xdr:rowOff>193732</xdr:rowOff>
    </xdr:to>
    <xdr:sp macro="" textlink="">
      <xdr:nvSpPr>
        <xdr:cNvPr id="4" name="Jobbra nyíl 3"/>
        <xdr:cNvSpPr/>
      </xdr:nvSpPr>
      <xdr:spPr>
        <a:xfrm flipH="1">
          <a:off x="9250548" y="2001868"/>
          <a:ext cx="1517545" cy="645762"/>
        </a:xfrm>
        <a:prstGeom prst="rightArrow">
          <a:avLst>
            <a:gd name="adj1" fmla="val 50000"/>
            <a:gd name="adj2" fmla="val 59098"/>
          </a:avLst>
        </a:prstGeom>
        <a:solidFill>
          <a:srgbClr val="FF0000"/>
        </a:solidFill>
        <a:scene3d>
          <a:camera prst="orthographicFront">
            <a:rot lat="0" lon="0" rev="7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600">
              <a:solidFill>
                <a:schemeClr val="tx1"/>
              </a:solidFill>
            </a:rPr>
            <a:t>kitöltendő!</a:t>
          </a:r>
        </a:p>
        <a:p>
          <a:pPr algn="l"/>
          <a:endParaRPr lang="hu-HU" sz="16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1032141</xdr:colOff>
      <xdr:row>10</xdr:row>
      <xdr:rowOff>193729</xdr:rowOff>
    </xdr:from>
    <xdr:to>
      <xdr:col>16</xdr:col>
      <xdr:colOff>468178</xdr:colOff>
      <xdr:row>13</xdr:row>
      <xdr:rowOff>145296</xdr:rowOff>
    </xdr:to>
    <xdr:sp macro="" textlink="">
      <xdr:nvSpPr>
        <xdr:cNvPr id="2" name="Jobbra nyíl 1"/>
        <xdr:cNvSpPr/>
      </xdr:nvSpPr>
      <xdr:spPr>
        <a:xfrm flipH="1">
          <a:off x="14576691" y="3575104"/>
          <a:ext cx="2445937" cy="599267"/>
        </a:xfrm>
        <a:prstGeom prst="rightArrow">
          <a:avLst>
            <a:gd name="adj1" fmla="val 50000"/>
            <a:gd name="adj2" fmla="val 231598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600">
              <a:solidFill>
                <a:schemeClr val="tx1"/>
              </a:solidFill>
            </a:rPr>
            <a:t>kitöltendő!!!!</a:t>
          </a:r>
        </a:p>
        <a:p>
          <a:pPr algn="l"/>
          <a:endParaRPr lang="hu-HU" sz="20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929429</xdr:colOff>
      <xdr:row>2</xdr:row>
      <xdr:rowOff>774913</xdr:rowOff>
    </xdr:from>
    <xdr:to>
      <xdr:col>12</xdr:col>
      <xdr:colOff>64576</xdr:colOff>
      <xdr:row>3</xdr:row>
      <xdr:rowOff>387456</xdr:rowOff>
    </xdr:to>
    <xdr:sp macro="" textlink="">
      <xdr:nvSpPr>
        <xdr:cNvPr id="3" name="Jobbra nyíl 2"/>
        <xdr:cNvSpPr/>
      </xdr:nvSpPr>
      <xdr:spPr>
        <a:xfrm flipH="1">
          <a:off x="12321329" y="1232113"/>
          <a:ext cx="1287797" cy="507893"/>
        </a:xfrm>
        <a:prstGeom prst="rightArrow">
          <a:avLst>
            <a:gd name="adj1" fmla="val 50000"/>
            <a:gd name="adj2" fmla="val 44269"/>
          </a:avLst>
        </a:prstGeom>
        <a:solidFill>
          <a:srgbClr val="FF0000"/>
        </a:solidFill>
        <a:scene3d>
          <a:camera prst="orthographicFront">
            <a:rot lat="0" lon="0" rev="18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400">
              <a:solidFill>
                <a:schemeClr val="tx1"/>
              </a:solidFill>
            </a:rPr>
            <a:t>kitöltendő!</a:t>
          </a:r>
        </a:p>
        <a:p>
          <a:pPr algn="l"/>
          <a:endParaRPr lang="hu-HU" sz="20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807202</xdr:colOff>
      <xdr:row>5</xdr:row>
      <xdr:rowOff>129157</xdr:rowOff>
    </xdr:from>
    <xdr:to>
      <xdr:col>12</xdr:col>
      <xdr:colOff>161442</xdr:colOff>
      <xdr:row>7</xdr:row>
      <xdr:rowOff>145301</xdr:rowOff>
    </xdr:to>
    <xdr:sp macro="" textlink="">
      <xdr:nvSpPr>
        <xdr:cNvPr id="4" name="Jobbra nyíl 3"/>
        <xdr:cNvSpPr/>
      </xdr:nvSpPr>
      <xdr:spPr>
        <a:xfrm flipH="1">
          <a:off x="12237202" y="2227886"/>
          <a:ext cx="1517545" cy="613474"/>
        </a:xfrm>
        <a:prstGeom prst="rightArrow">
          <a:avLst>
            <a:gd name="adj1" fmla="val 50000"/>
            <a:gd name="adj2" fmla="val 59098"/>
          </a:avLst>
        </a:prstGeom>
        <a:solidFill>
          <a:srgbClr val="FF0000"/>
        </a:solidFill>
        <a:scene3d>
          <a:camera prst="orthographicFront">
            <a:rot lat="0" lon="0" rev="24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600">
              <a:solidFill>
                <a:schemeClr val="tx1"/>
              </a:solidFill>
            </a:rPr>
            <a:t>kitöltendő!</a:t>
          </a:r>
        </a:p>
        <a:p>
          <a:pPr algn="l"/>
          <a:endParaRPr lang="hu-HU" sz="16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1032141</xdr:colOff>
      <xdr:row>10</xdr:row>
      <xdr:rowOff>193729</xdr:rowOff>
    </xdr:from>
    <xdr:to>
      <xdr:col>16</xdr:col>
      <xdr:colOff>468178</xdr:colOff>
      <xdr:row>13</xdr:row>
      <xdr:rowOff>145296</xdr:rowOff>
    </xdr:to>
    <xdr:sp macro="" textlink="">
      <xdr:nvSpPr>
        <xdr:cNvPr id="2" name="Jobbra nyíl 1"/>
        <xdr:cNvSpPr/>
      </xdr:nvSpPr>
      <xdr:spPr>
        <a:xfrm flipH="1">
          <a:off x="14576691" y="3575104"/>
          <a:ext cx="2445937" cy="599267"/>
        </a:xfrm>
        <a:prstGeom prst="rightArrow">
          <a:avLst>
            <a:gd name="adj1" fmla="val 50000"/>
            <a:gd name="adj2" fmla="val 231598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600">
              <a:solidFill>
                <a:schemeClr val="tx1"/>
              </a:solidFill>
            </a:rPr>
            <a:t>kitöltendő!!!!</a:t>
          </a:r>
        </a:p>
        <a:p>
          <a:pPr algn="l"/>
          <a:endParaRPr lang="hu-HU" sz="20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929429</xdr:colOff>
      <xdr:row>2</xdr:row>
      <xdr:rowOff>774913</xdr:rowOff>
    </xdr:from>
    <xdr:to>
      <xdr:col>12</xdr:col>
      <xdr:colOff>64576</xdr:colOff>
      <xdr:row>3</xdr:row>
      <xdr:rowOff>387456</xdr:rowOff>
    </xdr:to>
    <xdr:sp macro="" textlink="">
      <xdr:nvSpPr>
        <xdr:cNvPr id="3" name="Jobbra nyíl 2"/>
        <xdr:cNvSpPr/>
      </xdr:nvSpPr>
      <xdr:spPr>
        <a:xfrm flipH="1">
          <a:off x="12321329" y="1232113"/>
          <a:ext cx="1287797" cy="507893"/>
        </a:xfrm>
        <a:prstGeom prst="rightArrow">
          <a:avLst>
            <a:gd name="adj1" fmla="val 50000"/>
            <a:gd name="adj2" fmla="val 44269"/>
          </a:avLst>
        </a:prstGeom>
        <a:solidFill>
          <a:srgbClr val="FF0000"/>
        </a:solidFill>
        <a:scene3d>
          <a:camera prst="orthographicFront">
            <a:rot lat="0" lon="0" rev="18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400">
              <a:solidFill>
                <a:schemeClr val="tx1"/>
              </a:solidFill>
            </a:rPr>
            <a:t>kitöltendő!</a:t>
          </a:r>
        </a:p>
        <a:p>
          <a:pPr algn="l"/>
          <a:endParaRPr lang="hu-HU" sz="20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742627</xdr:colOff>
      <xdr:row>5</xdr:row>
      <xdr:rowOff>145297</xdr:rowOff>
    </xdr:from>
    <xdr:to>
      <xdr:col>13</xdr:col>
      <xdr:colOff>96867</xdr:colOff>
      <xdr:row>8</xdr:row>
      <xdr:rowOff>0</xdr:rowOff>
    </xdr:to>
    <xdr:sp macro="" textlink="">
      <xdr:nvSpPr>
        <xdr:cNvPr id="5" name="Jobbra nyíl 4"/>
        <xdr:cNvSpPr/>
      </xdr:nvSpPr>
      <xdr:spPr>
        <a:xfrm flipH="1">
          <a:off x="13254280" y="2244026"/>
          <a:ext cx="1517545" cy="613474"/>
        </a:xfrm>
        <a:prstGeom prst="rightArrow">
          <a:avLst>
            <a:gd name="adj1" fmla="val 50000"/>
            <a:gd name="adj2" fmla="val 59098"/>
          </a:avLst>
        </a:prstGeom>
        <a:solidFill>
          <a:srgbClr val="FF0000"/>
        </a:solidFill>
        <a:scene3d>
          <a:camera prst="orthographicFront">
            <a:rot lat="0" lon="0" rev="21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600">
              <a:solidFill>
                <a:schemeClr val="tx1"/>
              </a:solidFill>
            </a:rPr>
            <a:t>kitöltendő!</a:t>
          </a:r>
        </a:p>
        <a:p>
          <a:pPr algn="l"/>
          <a:endParaRPr lang="hu-HU" sz="16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1032141</xdr:colOff>
      <xdr:row>10</xdr:row>
      <xdr:rowOff>193729</xdr:rowOff>
    </xdr:from>
    <xdr:to>
      <xdr:col>16</xdr:col>
      <xdr:colOff>468178</xdr:colOff>
      <xdr:row>13</xdr:row>
      <xdr:rowOff>145296</xdr:rowOff>
    </xdr:to>
    <xdr:sp macro="" textlink="">
      <xdr:nvSpPr>
        <xdr:cNvPr id="2" name="Jobbra nyíl 1"/>
        <xdr:cNvSpPr/>
      </xdr:nvSpPr>
      <xdr:spPr>
        <a:xfrm flipH="1">
          <a:off x="14576691" y="3575104"/>
          <a:ext cx="2445937" cy="599267"/>
        </a:xfrm>
        <a:prstGeom prst="rightArrow">
          <a:avLst>
            <a:gd name="adj1" fmla="val 50000"/>
            <a:gd name="adj2" fmla="val 231598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600">
              <a:solidFill>
                <a:schemeClr val="tx1"/>
              </a:solidFill>
            </a:rPr>
            <a:t>kitöltendő!!!!</a:t>
          </a:r>
        </a:p>
        <a:p>
          <a:pPr algn="l"/>
          <a:endParaRPr lang="hu-HU" sz="20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929429</xdr:colOff>
      <xdr:row>2</xdr:row>
      <xdr:rowOff>774913</xdr:rowOff>
    </xdr:from>
    <xdr:to>
      <xdr:col>12</xdr:col>
      <xdr:colOff>64576</xdr:colOff>
      <xdr:row>3</xdr:row>
      <xdr:rowOff>387456</xdr:rowOff>
    </xdr:to>
    <xdr:sp macro="" textlink="">
      <xdr:nvSpPr>
        <xdr:cNvPr id="3" name="Jobbra nyíl 2"/>
        <xdr:cNvSpPr/>
      </xdr:nvSpPr>
      <xdr:spPr>
        <a:xfrm flipH="1">
          <a:off x="12321329" y="1232113"/>
          <a:ext cx="1287797" cy="507893"/>
        </a:xfrm>
        <a:prstGeom prst="rightArrow">
          <a:avLst>
            <a:gd name="adj1" fmla="val 50000"/>
            <a:gd name="adj2" fmla="val 44269"/>
          </a:avLst>
        </a:prstGeom>
        <a:solidFill>
          <a:srgbClr val="FF0000"/>
        </a:solidFill>
        <a:scene3d>
          <a:camera prst="orthographicFront">
            <a:rot lat="0" lon="0" rev="18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400">
              <a:solidFill>
                <a:schemeClr val="tx1"/>
              </a:solidFill>
            </a:rPr>
            <a:t>kitöltendő!</a:t>
          </a:r>
        </a:p>
        <a:p>
          <a:pPr algn="l"/>
          <a:endParaRPr lang="hu-HU" sz="20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16142</xdr:colOff>
      <xdr:row>5</xdr:row>
      <xdr:rowOff>209877</xdr:rowOff>
    </xdr:from>
    <xdr:to>
      <xdr:col>15</xdr:col>
      <xdr:colOff>16145</xdr:colOff>
      <xdr:row>8</xdr:row>
      <xdr:rowOff>64580</xdr:rowOff>
    </xdr:to>
    <xdr:sp macro="" textlink="">
      <xdr:nvSpPr>
        <xdr:cNvPr id="4" name="Jobbra nyíl 3"/>
        <xdr:cNvSpPr/>
      </xdr:nvSpPr>
      <xdr:spPr>
        <a:xfrm flipH="1">
          <a:off x="14691100" y="2308606"/>
          <a:ext cx="1517545" cy="613474"/>
        </a:xfrm>
        <a:prstGeom prst="rightArrow">
          <a:avLst>
            <a:gd name="adj1" fmla="val 50000"/>
            <a:gd name="adj2" fmla="val 59098"/>
          </a:avLst>
        </a:prstGeom>
        <a:solidFill>
          <a:srgbClr val="FF0000"/>
        </a:solidFill>
        <a:scene3d>
          <a:camera prst="orthographicFront">
            <a:rot lat="0" lon="0" rev="21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600">
              <a:solidFill>
                <a:schemeClr val="tx1"/>
              </a:solidFill>
            </a:rPr>
            <a:t>kitöltendő!</a:t>
          </a:r>
        </a:p>
        <a:p>
          <a:pPr algn="l"/>
          <a:endParaRPr lang="hu-HU" sz="16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zoomScale="60" zoomScaleNormal="60" workbookViewId="0">
      <selection activeCell="D4" sqref="D4:G4"/>
    </sheetView>
  </sheetViews>
  <sheetFormatPr defaultColWidth="11.42578125" defaultRowHeight="12.75" x14ac:dyDescent="0.2"/>
  <cols>
    <col min="1" max="1" width="55.7109375" customWidth="1"/>
    <col min="2" max="8" width="16.140625" customWidth="1"/>
    <col min="9" max="9" width="15.7109375" customWidth="1"/>
    <col min="10" max="10" width="21.42578125" customWidth="1"/>
    <col min="11" max="13" width="16.140625" customWidth="1"/>
    <col min="14" max="15" width="11.42578125" customWidth="1"/>
    <col min="16" max="16" width="6.140625" customWidth="1"/>
  </cols>
  <sheetData>
    <row r="1" spans="1:15" ht="12.75" customHeight="1" thickBot="1" x14ac:dyDescent="0.55000000000000004">
      <c r="B1" s="1"/>
      <c r="C1" s="2"/>
      <c r="D1" s="2"/>
      <c r="E1" s="2"/>
      <c r="F1" s="2"/>
      <c r="G1" s="2"/>
      <c r="H1" s="2"/>
      <c r="I1" s="3"/>
      <c r="J1" s="2"/>
      <c r="K1" s="2"/>
      <c r="L1" s="2"/>
      <c r="M1" s="2"/>
    </row>
    <row r="2" spans="1:15" ht="9" customHeight="1" thickTop="1" thickBot="1" x14ac:dyDescent="0.25"/>
    <row r="3" spans="1:15" ht="40.5" customHeight="1" thickBot="1" x14ac:dyDescent="0.25">
      <c r="B3" s="125" t="s">
        <v>29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7"/>
    </row>
    <row r="4" spans="1:15" ht="30.75" customHeight="1" thickBot="1" x14ac:dyDescent="0.35">
      <c r="B4" s="128" t="s">
        <v>0</v>
      </c>
      <c r="C4" s="128"/>
      <c r="D4" s="129"/>
      <c r="E4" s="129"/>
      <c r="F4" s="129"/>
      <c r="G4" s="129"/>
      <c r="H4" s="50"/>
      <c r="I4" s="50"/>
      <c r="J4" s="50"/>
      <c r="K4" s="50"/>
      <c r="L4" s="51" t="s">
        <v>24</v>
      </c>
      <c r="M4" s="50"/>
    </row>
    <row r="5" spans="1:15" ht="28.5" customHeight="1" thickTop="1" x14ac:dyDescent="0.3">
      <c r="B5" s="119" t="s">
        <v>1</v>
      </c>
      <c r="C5" s="119"/>
      <c r="D5" s="120"/>
      <c r="E5" s="120"/>
      <c r="F5" s="120"/>
      <c r="G5" s="120"/>
      <c r="H5" s="50"/>
      <c r="I5" s="121" t="s">
        <v>2</v>
      </c>
      <c r="J5" s="121"/>
      <c r="K5" s="52"/>
      <c r="L5" s="53">
        <f>K5/12</f>
        <v>0</v>
      </c>
      <c r="M5" s="54" t="s">
        <v>3</v>
      </c>
      <c r="O5" s="104"/>
    </row>
    <row r="6" spans="1:15" ht="28.5" customHeight="1" thickBot="1" x14ac:dyDescent="0.35">
      <c r="B6" s="119" t="s">
        <v>4</v>
      </c>
      <c r="C6" s="119"/>
      <c r="D6" s="130"/>
      <c r="E6" s="130"/>
      <c r="F6" s="130"/>
      <c r="G6" s="130"/>
      <c r="H6" s="50"/>
      <c r="I6" s="55">
        <v>0.95</v>
      </c>
      <c r="J6" s="56">
        <f>K5*0.95</f>
        <v>0</v>
      </c>
      <c r="K6" s="55">
        <v>1.1000000000000001</v>
      </c>
      <c r="L6" s="56">
        <f>K5*1.1</f>
        <v>0</v>
      </c>
      <c r="M6" s="57" t="s">
        <v>5</v>
      </c>
      <c r="O6" s="105"/>
    </row>
    <row r="7" spans="1:15" ht="21.75" thickTop="1" thickBot="1" x14ac:dyDescent="0.35">
      <c r="B7" s="122" t="s">
        <v>6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4"/>
      <c r="O7" s="106" t="s">
        <v>37</v>
      </c>
    </row>
    <row r="8" spans="1:15" ht="14.25" x14ac:dyDescent="0.2">
      <c r="B8" s="117" t="s">
        <v>7</v>
      </c>
      <c r="C8" s="117" t="s">
        <v>8</v>
      </c>
      <c r="D8" s="117" t="s">
        <v>9</v>
      </c>
      <c r="E8" s="117" t="s">
        <v>10</v>
      </c>
      <c r="F8" s="117" t="s">
        <v>11</v>
      </c>
      <c r="G8" s="117" t="s">
        <v>12</v>
      </c>
      <c r="H8" s="117" t="s">
        <v>13</v>
      </c>
      <c r="I8" s="117" t="s">
        <v>14</v>
      </c>
      <c r="J8" s="117" t="s">
        <v>15</v>
      </c>
      <c r="K8" s="117" t="s">
        <v>16</v>
      </c>
      <c r="L8" s="117" t="s">
        <v>17</v>
      </c>
      <c r="M8" s="117" t="s">
        <v>18</v>
      </c>
      <c r="O8" s="107"/>
    </row>
    <row r="9" spans="1:15" ht="13.5" thickBot="1" x14ac:dyDescent="0.25"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</row>
    <row r="10" spans="1:15" ht="23.25" customHeight="1" thickBot="1" x14ac:dyDescent="0.25">
      <c r="A10" s="131" t="s">
        <v>26</v>
      </c>
      <c r="B10" s="132"/>
      <c r="C10" s="132"/>
      <c r="D10" s="132"/>
      <c r="E10" s="132"/>
      <c r="F10" s="132"/>
      <c r="G10" s="132"/>
      <c r="H10" s="133"/>
      <c r="I10" s="46"/>
      <c r="J10" s="47"/>
      <c r="K10" s="47"/>
      <c r="L10" s="47"/>
      <c r="M10" s="47"/>
      <c r="N10">
        <f>I10*0.95</f>
        <v>0</v>
      </c>
      <c r="O10" s="45">
        <v>0.95</v>
      </c>
    </row>
    <row r="11" spans="1:15" ht="23.25" customHeight="1" thickBot="1" x14ac:dyDescent="0.25">
      <c r="A11" s="134" t="s">
        <v>25</v>
      </c>
      <c r="B11" s="135"/>
      <c r="C11" s="135"/>
      <c r="D11" s="135"/>
      <c r="E11" s="135"/>
      <c r="F11" s="135"/>
      <c r="G11" s="135"/>
      <c r="H11" s="136"/>
      <c r="I11" s="48">
        <f>I10/5</f>
        <v>0</v>
      </c>
      <c r="J11" s="48">
        <f>I11</f>
        <v>0</v>
      </c>
      <c r="K11" s="48">
        <f>I11</f>
        <v>0</v>
      </c>
      <c r="L11" s="48">
        <f>I11</f>
        <v>0</v>
      </c>
      <c r="M11" s="48">
        <f>I11</f>
        <v>0</v>
      </c>
      <c r="N11">
        <f>I10*1.1</f>
        <v>0</v>
      </c>
      <c r="O11" s="45">
        <v>1.1000000000000001</v>
      </c>
    </row>
    <row r="12" spans="1:15" ht="47.25" customHeight="1" thickBot="1" x14ac:dyDescent="0.35">
      <c r="A12" s="90" t="s">
        <v>35</v>
      </c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O12" s="7"/>
    </row>
    <row r="13" spans="1:15" ht="30.75" customHeight="1" thickBot="1" x14ac:dyDescent="0.35">
      <c r="A13" s="99" t="s">
        <v>32</v>
      </c>
      <c r="B13" s="100">
        <v>0</v>
      </c>
      <c r="C13" s="100">
        <f>IF(B32&gt;0,B32,0)</f>
        <v>0</v>
      </c>
      <c r="D13" s="100">
        <f t="shared" ref="D13" si="0">IF(C32&gt;0,C32,0)</f>
        <v>0</v>
      </c>
      <c r="E13" s="100">
        <f>IF(D32&gt;0,D32,0)</f>
        <v>0</v>
      </c>
      <c r="F13" s="100">
        <f t="shared" ref="F13:M13" si="1">IF(E32&gt;0,E32,0)</f>
        <v>0</v>
      </c>
      <c r="G13" s="100">
        <f t="shared" si="1"/>
        <v>0</v>
      </c>
      <c r="H13" s="100">
        <f t="shared" si="1"/>
        <v>0</v>
      </c>
      <c r="I13" s="100">
        <f t="shared" si="1"/>
        <v>0</v>
      </c>
      <c r="J13" s="100">
        <f t="shared" si="1"/>
        <v>0</v>
      </c>
      <c r="K13" s="100">
        <f t="shared" si="1"/>
        <v>0</v>
      </c>
      <c r="L13" s="100">
        <f t="shared" si="1"/>
        <v>0</v>
      </c>
      <c r="M13" s="100">
        <f t="shared" si="1"/>
        <v>0</v>
      </c>
    </row>
    <row r="14" spans="1:15" ht="21.75" customHeight="1" x14ac:dyDescent="0.3">
      <c r="A14" s="91"/>
      <c r="B14" s="101" t="str">
        <f>IF(B16&lt;=(B$12+B$13)," ","Alult.")</f>
        <v xml:space="preserve"> </v>
      </c>
      <c r="C14" s="101" t="str">
        <f t="shared" ref="C14:M14" si="2">IF(C16&lt;=(C$12+C$13)," ","Alult.")</f>
        <v xml:space="preserve"> </v>
      </c>
      <c r="D14" s="101" t="str">
        <f t="shared" si="2"/>
        <v xml:space="preserve"> </v>
      </c>
      <c r="E14" s="101" t="str">
        <f t="shared" si="2"/>
        <v xml:space="preserve"> </v>
      </c>
      <c r="F14" s="101" t="str">
        <f t="shared" si="2"/>
        <v xml:space="preserve"> </v>
      </c>
      <c r="G14" s="101" t="str">
        <f t="shared" si="2"/>
        <v xml:space="preserve"> </v>
      </c>
      <c r="H14" s="101" t="str">
        <f t="shared" si="2"/>
        <v xml:space="preserve"> </v>
      </c>
      <c r="I14" s="101" t="str">
        <f t="shared" si="2"/>
        <v xml:space="preserve"> </v>
      </c>
      <c r="J14" s="101" t="str">
        <f t="shared" si="2"/>
        <v xml:space="preserve"> </v>
      </c>
      <c r="K14" s="101" t="str">
        <f t="shared" si="2"/>
        <v xml:space="preserve"> </v>
      </c>
      <c r="L14" s="101" t="str">
        <f t="shared" si="2"/>
        <v xml:space="preserve"> </v>
      </c>
      <c r="M14" s="101" t="str">
        <f t="shared" si="2"/>
        <v xml:space="preserve"> </v>
      </c>
    </row>
    <row r="15" spans="1:15" ht="21.75" customHeight="1" thickBot="1" x14ac:dyDescent="0.35">
      <c r="A15" s="91"/>
      <c r="B15" s="102" t="str">
        <f>IF(B17&gt;=(B$12+B$13)," ","Túlt.")</f>
        <v xml:space="preserve"> </v>
      </c>
      <c r="C15" s="103" t="str">
        <f t="shared" ref="C15:M15" si="3">IF(C17&gt;=(C$12+C$13)," ","Túlt.")</f>
        <v xml:space="preserve"> </v>
      </c>
      <c r="D15" s="103" t="str">
        <f t="shared" si="3"/>
        <v xml:space="preserve"> </v>
      </c>
      <c r="E15" s="103" t="str">
        <f t="shared" si="3"/>
        <v xml:space="preserve"> </v>
      </c>
      <c r="F15" s="103" t="str">
        <f t="shared" si="3"/>
        <v xml:space="preserve"> </v>
      </c>
      <c r="G15" s="103" t="str">
        <f t="shared" si="3"/>
        <v xml:space="preserve"> </v>
      </c>
      <c r="H15" s="103" t="str">
        <f t="shared" si="3"/>
        <v xml:space="preserve"> </v>
      </c>
      <c r="I15" s="103" t="str">
        <f t="shared" si="3"/>
        <v xml:space="preserve"> </v>
      </c>
      <c r="J15" s="103" t="str">
        <f t="shared" si="3"/>
        <v xml:space="preserve"> </v>
      </c>
      <c r="K15" s="103" t="str">
        <f t="shared" si="3"/>
        <v xml:space="preserve"> </v>
      </c>
      <c r="L15" s="103" t="str">
        <f t="shared" si="3"/>
        <v xml:space="preserve"> </v>
      </c>
      <c r="M15" s="103" t="str">
        <f t="shared" si="3"/>
        <v xml:space="preserve"> </v>
      </c>
    </row>
    <row r="16" spans="1:15" ht="18.75" customHeight="1" thickBot="1" x14ac:dyDescent="0.35">
      <c r="A16" s="92" t="s">
        <v>19</v>
      </c>
      <c r="B16" s="61">
        <f>$K$5/12*0.95</f>
        <v>0</v>
      </c>
      <c r="C16" s="61">
        <f t="shared" ref="C16:H16" si="4">$K$5/12*0.95</f>
        <v>0</v>
      </c>
      <c r="D16" s="61">
        <f t="shared" si="4"/>
        <v>0</v>
      </c>
      <c r="E16" s="61">
        <f t="shared" si="4"/>
        <v>0</v>
      </c>
      <c r="F16" s="61">
        <f t="shared" si="4"/>
        <v>0</v>
      </c>
      <c r="G16" s="61">
        <f t="shared" si="4"/>
        <v>0</v>
      </c>
      <c r="H16" s="61">
        <f t="shared" si="4"/>
        <v>0</v>
      </c>
      <c r="I16" s="61">
        <f>($K$5/12+I11)*0.95</f>
        <v>0</v>
      </c>
      <c r="J16" s="61">
        <f>($K$5/12+J11)*0.95</f>
        <v>0</v>
      </c>
      <c r="K16" s="61">
        <f t="shared" ref="K16:M16" si="5">($K$5/12+K11)*0.95</f>
        <v>0</v>
      </c>
      <c r="L16" s="61">
        <f>($K$5/12+L11)*0.95</f>
        <v>0</v>
      </c>
      <c r="M16" s="61">
        <f t="shared" si="5"/>
        <v>0</v>
      </c>
      <c r="N16" s="13"/>
    </row>
    <row r="17" spans="1:14" ht="18.75" customHeight="1" thickBot="1" x14ac:dyDescent="0.35">
      <c r="A17" s="92" t="s">
        <v>20</v>
      </c>
      <c r="B17" s="62">
        <f t="shared" ref="B17:G17" si="6">$K$5/12*1.1</f>
        <v>0</v>
      </c>
      <c r="C17" s="62">
        <f t="shared" si="6"/>
        <v>0</v>
      </c>
      <c r="D17" s="62">
        <f t="shared" si="6"/>
        <v>0</v>
      </c>
      <c r="E17" s="62">
        <f t="shared" si="6"/>
        <v>0</v>
      </c>
      <c r="F17" s="62">
        <f t="shared" si="6"/>
        <v>0</v>
      </c>
      <c r="G17" s="62">
        <f t="shared" si="6"/>
        <v>0</v>
      </c>
      <c r="H17" s="62">
        <f>$K$5/12*1.1</f>
        <v>0</v>
      </c>
      <c r="I17" s="62">
        <f>($K$5/12+I11)*1.1</f>
        <v>0</v>
      </c>
      <c r="J17" s="62">
        <f t="shared" ref="J17:M17" si="7">($K$5/12+J11)*1.1</f>
        <v>0</v>
      </c>
      <c r="K17" s="62">
        <f t="shared" si="7"/>
        <v>0</v>
      </c>
      <c r="L17" s="62">
        <f t="shared" si="7"/>
        <v>0</v>
      </c>
      <c r="M17" s="62">
        <f t="shared" si="7"/>
        <v>0</v>
      </c>
    </row>
    <row r="18" spans="1:14" ht="7.5" customHeight="1" thickBot="1" x14ac:dyDescent="0.35">
      <c r="A18" s="91"/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4" ht="18.75" customHeight="1" x14ac:dyDescent="0.3">
      <c r="A19" s="91"/>
      <c r="B19" s="65" t="s">
        <v>7</v>
      </c>
      <c r="C19" s="66" t="s">
        <v>21</v>
      </c>
      <c r="D19" s="66" t="s">
        <v>21</v>
      </c>
      <c r="E19" s="66" t="s">
        <v>21</v>
      </c>
      <c r="F19" s="66" t="s">
        <v>21</v>
      </c>
      <c r="G19" s="66" t="s">
        <v>21</v>
      </c>
      <c r="H19" s="66" t="s">
        <v>21</v>
      </c>
      <c r="I19" s="66" t="s">
        <v>21</v>
      </c>
      <c r="J19" s="66" t="s">
        <v>21</v>
      </c>
      <c r="K19" s="66" t="s">
        <v>21</v>
      </c>
      <c r="L19" s="66" t="s">
        <v>21</v>
      </c>
      <c r="M19" s="67" t="s">
        <v>21</v>
      </c>
    </row>
    <row r="20" spans="1:14" ht="18.75" customHeight="1" thickBot="1" x14ac:dyDescent="0.35">
      <c r="A20" s="91"/>
      <c r="B20" s="68"/>
      <c r="C20" s="69" t="s">
        <v>8</v>
      </c>
      <c r="D20" s="69" t="s">
        <v>9</v>
      </c>
      <c r="E20" s="69" t="s">
        <v>10</v>
      </c>
      <c r="F20" s="69" t="s">
        <v>11</v>
      </c>
      <c r="G20" s="69" t="s">
        <v>12</v>
      </c>
      <c r="H20" s="69" t="s">
        <v>13</v>
      </c>
      <c r="I20" s="69" t="s">
        <v>14</v>
      </c>
      <c r="J20" s="69" t="s">
        <v>15</v>
      </c>
      <c r="K20" s="69" t="s">
        <v>16</v>
      </c>
      <c r="L20" s="69" t="s">
        <v>17</v>
      </c>
      <c r="M20" s="69" t="s">
        <v>18</v>
      </c>
    </row>
    <row r="21" spans="1:14" ht="25.5" customHeight="1" thickTop="1" x14ac:dyDescent="0.35">
      <c r="A21" s="92" t="s">
        <v>33</v>
      </c>
      <c r="B21" s="70">
        <f>B12</f>
        <v>0</v>
      </c>
      <c r="C21" s="71">
        <f t="shared" ref="C21:M21" si="8">B21+C12</f>
        <v>0</v>
      </c>
      <c r="D21" s="71">
        <f t="shared" si="8"/>
        <v>0</v>
      </c>
      <c r="E21" s="71">
        <f t="shared" si="8"/>
        <v>0</v>
      </c>
      <c r="F21" s="71">
        <f t="shared" si="8"/>
        <v>0</v>
      </c>
      <c r="G21" s="71">
        <f t="shared" si="8"/>
        <v>0</v>
      </c>
      <c r="H21" s="71">
        <f t="shared" si="8"/>
        <v>0</v>
      </c>
      <c r="I21" s="71">
        <f t="shared" si="8"/>
        <v>0</v>
      </c>
      <c r="J21" s="71">
        <f t="shared" si="8"/>
        <v>0</v>
      </c>
      <c r="K21" s="71">
        <f t="shared" si="8"/>
        <v>0</v>
      </c>
      <c r="L21" s="71">
        <f t="shared" si="8"/>
        <v>0</v>
      </c>
      <c r="M21" s="71">
        <f t="shared" si="8"/>
        <v>0</v>
      </c>
    </row>
    <row r="22" spans="1:14" ht="9" customHeight="1" x14ac:dyDescent="0.3">
      <c r="A22" s="91"/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ht="20.25" customHeight="1" x14ac:dyDescent="0.3">
      <c r="A23" s="91"/>
      <c r="B23" s="74" t="str">
        <f t="shared" ref="B23:M23" si="9">IF(B25&lt;=B21," ","Alult.")</f>
        <v xml:space="preserve"> </v>
      </c>
      <c r="C23" s="60" t="str">
        <f t="shared" si="9"/>
        <v xml:space="preserve"> </v>
      </c>
      <c r="D23" s="60" t="str">
        <f t="shared" si="9"/>
        <v xml:space="preserve"> </v>
      </c>
      <c r="E23" s="60" t="str">
        <f t="shared" si="9"/>
        <v xml:space="preserve"> </v>
      </c>
      <c r="F23" s="60" t="str">
        <f t="shared" si="9"/>
        <v xml:space="preserve"> </v>
      </c>
      <c r="G23" s="60" t="str">
        <f t="shared" si="9"/>
        <v xml:space="preserve"> </v>
      </c>
      <c r="H23" s="60" t="str">
        <f t="shared" si="9"/>
        <v xml:space="preserve"> </v>
      </c>
      <c r="I23" s="60" t="str">
        <f t="shared" si="9"/>
        <v xml:space="preserve"> </v>
      </c>
      <c r="J23" s="60" t="str">
        <f t="shared" si="9"/>
        <v xml:space="preserve"> </v>
      </c>
      <c r="K23" s="60" t="str">
        <f t="shared" si="9"/>
        <v xml:space="preserve"> </v>
      </c>
      <c r="L23" s="60" t="str">
        <f t="shared" si="9"/>
        <v xml:space="preserve"> </v>
      </c>
      <c r="M23" s="60" t="str">
        <f t="shared" si="9"/>
        <v xml:space="preserve"> </v>
      </c>
    </row>
    <row r="24" spans="1:14" ht="20.25" customHeight="1" thickBot="1" x14ac:dyDescent="0.35">
      <c r="A24" s="91"/>
      <c r="B24" s="75" t="str">
        <f t="shared" ref="B24:M24" si="10">IF(B26&gt;=B21," ","Túlt.")</f>
        <v xml:space="preserve"> </v>
      </c>
      <c r="C24" s="76" t="str">
        <f t="shared" si="10"/>
        <v xml:space="preserve"> </v>
      </c>
      <c r="D24" s="76" t="str">
        <f t="shared" si="10"/>
        <v xml:space="preserve"> </v>
      </c>
      <c r="E24" s="76" t="str">
        <f t="shared" si="10"/>
        <v xml:space="preserve"> </v>
      </c>
      <c r="F24" s="76" t="str">
        <f t="shared" si="10"/>
        <v xml:space="preserve"> </v>
      </c>
      <c r="G24" s="76" t="str">
        <f t="shared" si="10"/>
        <v xml:space="preserve"> </v>
      </c>
      <c r="H24" s="76" t="str">
        <f t="shared" si="10"/>
        <v xml:space="preserve"> </v>
      </c>
      <c r="I24" s="76" t="str">
        <f t="shared" si="10"/>
        <v xml:space="preserve"> </v>
      </c>
      <c r="J24" s="60" t="str">
        <f t="shared" si="10"/>
        <v xml:space="preserve"> </v>
      </c>
      <c r="K24" s="60" t="str">
        <f t="shared" si="10"/>
        <v xml:space="preserve"> </v>
      </c>
      <c r="L24" s="60" t="str">
        <f t="shared" si="10"/>
        <v xml:space="preserve"> </v>
      </c>
      <c r="M24" s="60" t="str">
        <f t="shared" si="10"/>
        <v xml:space="preserve"> </v>
      </c>
    </row>
    <row r="25" spans="1:14" ht="23.25" customHeight="1" thickBot="1" x14ac:dyDescent="0.35">
      <c r="A25" s="92" t="s">
        <v>19</v>
      </c>
      <c r="B25" s="77">
        <f>$K$5/12*0.95</f>
        <v>0</v>
      </c>
      <c r="C25" s="78">
        <f>$K$5/12*0.95+B25</f>
        <v>0</v>
      </c>
      <c r="D25" s="78">
        <f t="shared" ref="D25:H25" si="11">$K$5/12*0.95+C25</f>
        <v>0</v>
      </c>
      <c r="E25" s="78">
        <f t="shared" si="11"/>
        <v>0</v>
      </c>
      <c r="F25" s="78">
        <f t="shared" si="11"/>
        <v>0</v>
      </c>
      <c r="G25" s="78">
        <f t="shared" si="11"/>
        <v>0</v>
      </c>
      <c r="H25" s="78">
        <f t="shared" si="11"/>
        <v>0</v>
      </c>
      <c r="I25" s="79">
        <f>($K$5/12+I11)*0.95+H25</f>
        <v>0</v>
      </c>
      <c r="J25" s="79">
        <f t="shared" ref="J25:M25" si="12">($K$5/12+J11)*0.95+I25</f>
        <v>0</v>
      </c>
      <c r="K25" s="79">
        <f t="shared" si="12"/>
        <v>0</v>
      </c>
      <c r="L25" s="79">
        <f t="shared" si="12"/>
        <v>0</v>
      </c>
      <c r="M25" s="79">
        <f t="shared" si="12"/>
        <v>0</v>
      </c>
      <c r="N25" s="13">
        <f>J6+N10-M25</f>
        <v>0</v>
      </c>
    </row>
    <row r="26" spans="1:14" ht="23.25" customHeight="1" thickTop="1" thickBot="1" x14ac:dyDescent="0.35">
      <c r="A26" s="92" t="s">
        <v>20</v>
      </c>
      <c r="B26" s="80">
        <f t="shared" ref="B26" si="13">$K$5/12*1.1</f>
        <v>0</v>
      </c>
      <c r="C26" s="81">
        <f>$K$5/12*1.1+B26</f>
        <v>0</v>
      </c>
      <c r="D26" s="81">
        <f t="shared" ref="D26:H26" si="14">$K$5/12*1.1+C26</f>
        <v>0</v>
      </c>
      <c r="E26" s="81">
        <f t="shared" si="14"/>
        <v>0</v>
      </c>
      <c r="F26" s="81">
        <f t="shared" si="14"/>
        <v>0</v>
      </c>
      <c r="G26" s="81">
        <f t="shared" si="14"/>
        <v>0</v>
      </c>
      <c r="H26" s="81">
        <f t="shared" si="14"/>
        <v>0</v>
      </c>
      <c r="I26" s="82">
        <f>($K$5/12+I11)*1.1+H26</f>
        <v>0</v>
      </c>
      <c r="J26" s="82">
        <f t="shared" ref="J26:M26" si="15">($K$5/12+J11)*1.1+I26</f>
        <v>0</v>
      </c>
      <c r="K26" s="82">
        <f t="shared" si="15"/>
        <v>0</v>
      </c>
      <c r="L26" s="82">
        <f t="shared" si="15"/>
        <v>0</v>
      </c>
      <c r="M26" s="82">
        <f t="shared" si="15"/>
        <v>0</v>
      </c>
      <c r="N26" s="13">
        <f>L6+N11-M26</f>
        <v>0</v>
      </c>
    </row>
    <row r="27" spans="1:14" ht="9" customHeight="1" x14ac:dyDescent="0.3">
      <c r="A27" s="93"/>
      <c r="B27" s="83"/>
      <c r="C27" s="84"/>
      <c r="D27" s="85"/>
      <c r="E27" s="83"/>
      <c r="F27" s="84"/>
      <c r="G27" s="85"/>
      <c r="H27" s="83"/>
      <c r="I27" s="84"/>
      <c r="J27" s="85"/>
      <c r="K27" s="83"/>
      <c r="L27" s="84"/>
      <c r="M27" s="86"/>
    </row>
    <row r="28" spans="1:14" ht="17.25" customHeight="1" x14ac:dyDescent="0.3">
      <c r="A28" s="94"/>
      <c r="B28" s="83"/>
      <c r="C28" s="83"/>
      <c r="D28" s="83"/>
      <c r="E28" s="83"/>
      <c r="F28" s="83"/>
      <c r="G28" s="83"/>
      <c r="H28" s="87" t="str">
        <f>IF(H30&lt;=H21," ","Alult.")</f>
        <v xml:space="preserve"> </v>
      </c>
      <c r="I28" s="83"/>
      <c r="J28" s="83"/>
      <c r="K28" s="83"/>
      <c r="L28" s="83"/>
      <c r="M28" s="83"/>
    </row>
    <row r="29" spans="1:14" ht="17.25" customHeight="1" thickBot="1" x14ac:dyDescent="0.35">
      <c r="A29" s="94"/>
      <c r="B29" s="83"/>
      <c r="C29" s="83"/>
      <c r="D29" s="83"/>
      <c r="E29" s="83"/>
      <c r="F29" s="83"/>
      <c r="G29" s="83"/>
      <c r="H29" s="87" t="str">
        <f>IF(H30&gt;=H21," ","Túlt.")</f>
        <v xml:space="preserve"> </v>
      </c>
      <c r="I29" s="83"/>
      <c r="J29" s="83"/>
      <c r="K29" s="83"/>
      <c r="L29" s="83"/>
      <c r="M29" s="83"/>
    </row>
    <row r="30" spans="1:14" ht="24.75" customHeight="1" x14ac:dyDescent="0.3">
      <c r="A30" s="95" t="s">
        <v>22</v>
      </c>
      <c r="B30" s="83"/>
      <c r="C30" s="83"/>
      <c r="D30" s="83"/>
      <c r="E30" s="83"/>
      <c r="F30" s="83"/>
      <c r="G30" s="83"/>
      <c r="H30" s="88">
        <f>(K5/12)*7*0.75</f>
        <v>0</v>
      </c>
      <c r="I30" s="83"/>
      <c r="J30" s="83"/>
      <c r="K30" s="83"/>
      <c r="L30" s="83"/>
      <c r="M30" s="83"/>
    </row>
    <row r="31" spans="1:14" ht="57" customHeight="1" x14ac:dyDescent="0.3">
      <c r="A31" s="49" t="s">
        <v>23</v>
      </c>
      <c r="B31" s="89">
        <f t="shared" ref="B31:M31" si="16">B12-B17</f>
        <v>0</v>
      </c>
      <c r="C31" s="89">
        <f t="shared" si="16"/>
        <v>0</v>
      </c>
      <c r="D31" s="89">
        <f t="shared" si="16"/>
        <v>0</v>
      </c>
      <c r="E31" s="89">
        <f t="shared" si="16"/>
        <v>0</v>
      </c>
      <c r="F31" s="89">
        <f t="shared" si="16"/>
        <v>0</v>
      </c>
      <c r="G31" s="89">
        <f t="shared" si="16"/>
        <v>0</v>
      </c>
      <c r="H31" s="89">
        <f t="shared" si="16"/>
        <v>0</v>
      </c>
      <c r="I31" s="89">
        <f t="shared" si="16"/>
        <v>0</v>
      </c>
      <c r="J31" s="89">
        <f t="shared" si="16"/>
        <v>0</v>
      </c>
      <c r="K31" s="89">
        <f t="shared" si="16"/>
        <v>0</v>
      </c>
      <c r="L31" s="89">
        <f t="shared" si="16"/>
        <v>0</v>
      </c>
      <c r="M31" s="89">
        <f t="shared" si="16"/>
        <v>0</v>
      </c>
    </row>
    <row r="32" spans="1:14" ht="44.25" customHeight="1" x14ac:dyDescent="0.35">
      <c r="A32" s="97" t="s">
        <v>34</v>
      </c>
      <c r="B32" s="98">
        <f>B21-B26</f>
        <v>0</v>
      </c>
      <c r="C32" s="98">
        <f t="shared" ref="C32:M32" si="17">C21-C26</f>
        <v>0</v>
      </c>
      <c r="D32" s="98">
        <f t="shared" si="17"/>
        <v>0</v>
      </c>
      <c r="E32" s="98">
        <f t="shared" si="17"/>
        <v>0</v>
      </c>
      <c r="F32" s="98">
        <f t="shared" si="17"/>
        <v>0</v>
      </c>
      <c r="G32" s="98">
        <f t="shared" si="17"/>
        <v>0</v>
      </c>
      <c r="H32" s="98">
        <f t="shared" si="17"/>
        <v>0</v>
      </c>
      <c r="I32" s="98">
        <f t="shared" si="17"/>
        <v>0</v>
      </c>
      <c r="J32" s="98">
        <f t="shared" si="17"/>
        <v>0</v>
      </c>
      <c r="K32" s="98">
        <f t="shared" si="17"/>
        <v>0</v>
      </c>
      <c r="L32" s="98">
        <f t="shared" si="17"/>
        <v>0</v>
      </c>
      <c r="M32" s="98">
        <f t="shared" si="17"/>
        <v>0</v>
      </c>
    </row>
    <row r="33" spans="1:13" ht="42" customHeight="1" x14ac:dyDescent="0.3">
      <c r="A33" s="96" t="s">
        <v>36</v>
      </c>
      <c r="B33" s="108">
        <f>IF((B12+B13)&gt;B17,B17,(B12+B13))</f>
        <v>0</v>
      </c>
      <c r="C33" s="108">
        <f>IF((C$12+C$13+B$33)&lt;C$26,C$12+C$13,C$26-B$33)</f>
        <v>0</v>
      </c>
      <c r="D33" s="108">
        <f>IF((D$12+D$13+B$33+C$33)&lt;D$26,D$12+D$13,D$26-B$33-C$33)</f>
        <v>0</v>
      </c>
      <c r="E33" s="108">
        <f>IF((E$12+E$13+B$33+C$33+D$33)&lt;E$26,E$12+E$13,E$26-B$33-C$33-D$33)</f>
        <v>0</v>
      </c>
      <c r="F33" s="108">
        <f>IF((F$12+F$13+B$33+C$33+D$33+E$33)&lt;F$26,F$12+F$13,F$26-B$33-C$33-D$33-E$33)</f>
        <v>0</v>
      </c>
      <c r="G33" s="108">
        <f>IF((G$12+G$13+B$33+C$33+D$33+E$33+F$33)&lt;G$26,G$12+G$13,G$26-B$33-C$33-D$33-E$33-F$33)</f>
        <v>0</v>
      </c>
      <c r="H33" s="108">
        <f>IF((H$12+H$13+B$33+C$33+D$33+E$33+F$33+G$33)&lt;H$26,H$12+H$13,H$26-B$33-C$33-D$33-E$33-F$33-G$33)</f>
        <v>0</v>
      </c>
      <c r="I33" s="108">
        <f>IF((I$12+I$13+B$33+C$33+D$33+E$33+F$33+G$33+H$33)&lt;I$26,I$12+I$13,I$26-B$33-C$33-D$33-E$33-F$33-G$33-H$33)</f>
        <v>0</v>
      </c>
      <c r="J33" s="108">
        <f>IF((J$12+J$13+B$33+C$33+D$33+E$33+F$33+G$33+H$33+I$33)&lt;J$26,J$12+J$13,J$26-B$33-C$33-D$33-E$33-F$33-G$33-H$33-I$33)</f>
        <v>0</v>
      </c>
      <c r="K33" s="108">
        <f>IF((K$12+K$13+B$33+C$33+D$33+E$33+F$33+G$33+H$33+I$33+J$33)&lt;K$26,K$12+K$13,K$26-B$33-C$33-D$33-E$33-F$33-G$33-H$33-I$33-J$33)</f>
        <v>0</v>
      </c>
      <c r="L33" s="108">
        <f>IF((L$12+L$13+B$33+C$33+D$33+E$33+F$33+G$33+H$33+I$33+J$33+K$33)&lt;L$26,L$12+L$13,L$26-B$33-C$33-D$33-E$33-F$33-G$33-H$33-I$33-J$33-K$33)</f>
        <v>0</v>
      </c>
      <c r="M33" s="108">
        <f>IF((M$12+M$13+B$33+C$33+D$33+E$33+F$33+G$33+H$33+I$33+J$33+K$33+L$33)&lt;M$26,M$12+M$13,M$26-B$33-C$33-D$33-E$33-F$33-G$33-H$33-I$33-J$33-K$33-L$33)</f>
        <v>0</v>
      </c>
    </row>
  </sheetData>
  <sheetProtection password="CC23" sheet="1" objects="1" scenarios="1"/>
  <mergeCells count="23">
    <mergeCell ref="A10:H10"/>
    <mergeCell ref="A11:H11"/>
    <mergeCell ref="B8:B9"/>
    <mergeCell ref="C8:C9"/>
    <mergeCell ref="D8:D9"/>
    <mergeCell ref="E8:E9"/>
    <mergeCell ref="F8:F9"/>
    <mergeCell ref="G8:G9"/>
    <mergeCell ref="H8:H9"/>
    <mergeCell ref="B3:M3"/>
    <mergeCell ref="B4:C4"/>
    <mergeCell ref="D4:G4"/>
    <mergeCell ref="B6:C6"/>
    <mergeCell ref="D6:G6"/>
    <mergeCell ref="J8:J9"/>
    <mergeCell ref="K8:K9"/>
    <mergeCell ref="L8:L9"/>
    <mergeCell ref="M8:M9"/>
    <mergeCell ref="B5:C5"/>
    <mergeCell ref="D5:G5"/>
    <mergeCell ref="I5:J5"/>
    <mergeCell ref="B7:M7"/>
    <mergeCell ref="I8:I9"/>
  </mergeCells>
  <printOptions horizontalCentered="1" verticalCentered="1" headings="1"/>
  <pageMargins left="0.39370078740157483" right="0.39370078740157483" top="0.39370078740157483" bottom="0.39370078740157483" header="0.39370078740157483" footer="0.39370078740157483"/>
  <pageSetup paperSize="9" scale="66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zoomScale="60" zoomScaleNormal="60" workbookViewId="0">
      <selection activeCell="D4" sqref="D4:G4"/>
    </sheetView>
  </sheetViews>
  <sheetFormatPr defaultColWidth="11.42578125" defaultRowHeight="12.75" x14ac:dyDescent="0.2"/>
  <cols>
    <col min="1" max="1" width="56" customWidth="1"/>
    <col min="2" max="8" width="16.140625" customWidth="1"/>
    <col min="9" max="9" width="15.7109375" customWidth="1"/>
    <col min="10" max="13" width="16.140625" customWidth="1"/>
    <col min="14" max="15" width="11.42578125" customWidth="1"/>
    <col min="16" max="16" width="6.140625" customWidth="1"/>
  </cols>
  <sheetData>
    <row r="1" spans="1:15" ht="22.5" customHeight="1" thickBot="1" x14ac:dyDescent="0.55000000000000004">
      <c r="B1" s="1"/>
      <c r="C1" s="2"/>
      <c r="D1" s="2"/>
      <c r="E1" s="2"/>
      <c r="F1" s="2"/>
      <c r="G1" s="2"/>
      <c r="H1" s="2"/>
      <c r="I1" s="3"/>
      <c r="J1" s="2"/>
      <c r="K1" s="2"/>
      <c r="L1" s="2"/>
      <c r="M1" s="2"/>
    </row>
    <row r="2" spans="1:15" ht="13.5" thickTop="1" x14ac:dyDescent="0.2"/>
    <row r="3" spans="1:15" ht="43.5" customHeight="1" thickBot="1" x14ac:dyDescent="0.25">
      <c r="B3" s="147" t="s">
        <v>28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5" ht="30.75" customHeight="1" thickTop="1" thickBot="1" x14ac:dyDescent="0.3">
      <c r="B4" s="149" t="s">
        <v>0</v>
      </c>
      <c r="C4" s="149"/>
      <c r="D4" s="150"/>
      <c r="E4" s="150"/>
      <c r="F4" s="150"/>
      <c r="G4" s="150"/>
      <c r="L4" s="41" t="s">
        <v>24</v>
      </c>
    </row>
    <row r="5" spans="1:15" ht="28.5" customHeight="1" thickTop="1" x14ac:dyDescent="0.25">
      <c r="B5" s="137" t="s">
        <v>1</v>
      </c>
      <c r="C5" s="137"/>
      <c r="D5" s="151"/>
      <c r="E5" s="151"/>
      <c r="F5" s="151"/>
      <c r="G5" s="151"/>
      <c r="I5" s="152" t="s">
        <v>2</v>
      </c>
      <c r="J5" s="152"/>
      <c r="K5" s="4">
        <v>0</v>
      </c>
      <c r="L5" s="40">
        <f>K5/12</f>
        <v>0</v>
      </c>
      <c r="M5" s="5" t="s">
        <v>3</v>
      </c>
    </row>
    <row r="6" spans="1:15" ht="28.5" customHeight="1" thickBot="1" x14ac:dyDescent="0.3">
      <c r="B6" s="137" t="s">
        <v>4</v>
      </c>
      <c r="C6" s="137"/>
      <c r="D6" s="138"/>
      <c r="E6" s="138"/>
      <c r="F6" s="138"/>
      <c r="G6" s="138"/>
      <c r="I6" s="6">
        <v>0.95</v>
      </c>
      <c r="J6" s="7">
        <f>K5*0.95</f>
        <v>0</v>
      </c>
      <c r="K6" s="6">
        <v>1.1000000000000001</v>
      </c>
      <c r="L6" s="7">
        <f>K5*1.1</f>
        <v>0</v>
      </c>
      <c r="M6" s="8" t="s">
        <v>5</v>
      </c>
    </row>
    <row r="7" spans="1:15" ht="19.5" thickTop="1" thickBot="1" x14ac:dyDescent="0.3">
      <c r="B7" s="139" t="s">
        <v>6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1"/>
    </row>
    <row r="8" spans="1:15" x14ac:dyDescent="0.2">
      <c r="B8" s="145" t="s">
        <v>7</v>
      </c>
      <c r="C8" s="145" t="s">
        <v>8</v>
      </c>
      <c r="D8" s="145" t="s">
        <v>9</v>
      </c>
      <c r="E8" s="145" t="s">
        <v>10</v>
      </c>
      <c r="F8" s="145" t="s">
        <v>11</v>
      </c>
      <c r="G8" s="145" t="s">
        <v>12</v>
      </c>
      <c r="H8" s="145" t="s">
        <v>13</v>
      </c>
      <c r="I8" s="145" t="s">
        <v>14</v>
      </c>
      <c r="J8" s="145" t="s">
        <v>15</v>
      </c>
      <c r="K8" s="145" t="s">
        <v>16</v>
      </c>
      <c r="L8" s="145" t="s">
        <v>17</v>
      </c>
      <c r="M8" s="145" t="s">
        <v>18</v>
      </c>
    </row>
    <row r="9" spans="1:15" ht="13.5" thickBot="1" x14ac:dyDescent="0.25"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</row>
    <row r="10" spans="1:15" ht="23.25" customHeight="1" thickBot="1" x14ac:dyDescent="0.25">
      <c r="A10" s="142" t="s">
        <v>31</v>
      </c>
      <c r="B10" s="143"/>
      <c r="C10" s="143"/>
      <c r="D10" s="143"/>
      <c r="E10" s="143"/>
      <c r="F10" s="143"/>
      <c r="G10" s="143"/>
      <c r="H10" s="143"/>
      <c r="I10" s="144"/>
      <c r="J10" s="46">
        <v>0</v>
      </c>
      <c r="K10" s="47"/>
      <c r="L10" s="47"/>
      <c r="M10" s="47"/>
      <c r="N10">
        <f>J10*0.95</f>
        <v>0</v>
      </c>
      <c r="O10" s="45">
        <v>0.95</v>
      </c>
    </row>
    <row r="11" spans="1:15" ht="23.25" customHeight="1" thickBot="1" x14ac:dyDescent="0.25">
      <c r="A11" s="142" t="s">
        <v>25</v>
      </c>
      <c r="B11" s="143"/>
      <c r="C11" s="143"/>
      <c r="D11" s="143"/>
      <c r="E11" s="143"/>
      <c r="F11" s="143"/>
      <c r="G11" s="143"/>
      <c r="H11" s="143"/>
      <c r="I11" s="144"/>
      <c r="J11" s="48">
        <f>J10/4</f>
        <v>0</v>
      </c>
      <c r="K11" s="48">
        <f>J11</f>
        <v>0</v>
      </c>
      <c r="L11" s="48">
        <f t="shared" ref="L11:M11" si="0">K11</f>
        <v>0</v>
      </c>
      <c r="M11" s="48">
        <f t="shared" si="0"/>
        <v>0</v>
      </c>
      <c r="N11" s="44">
        <f>J10*1.1</f>
        <v>0</v>
      </c>
      <c r="O11" s="45">
        <v>1.1000000000000001</v>
      </c>
    </row>
    <row r="12" spans="1:15" ht="49.5" customHeight="1" thickBot="1" x14ac:dyDescent="0.35">
      <c r="A12" s="90" t="s">
        <v>35</v>
      </c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O12" s="7"/>
    </row>
    <row r="13" spans="1:15" ht="28.5" customHeight="1" thickBot="1" x14ac:dyDescent="0.35">
      <c r="A13" s="99" t="s">
        <v>32</v>
      </c>
      <c r="B13" s="100">
        <v>0</v>
      </c>
      <c r="C13" s="100">
        <f>IF(B32&gt;0,B32,0)</f>
        <v>0</v>
      </c>
      <c r="D13" s="100">
        <f t="shared" ref="D13" si="1">IF(C32&gt;0,C32,0)</f>
        <v>0</v>
      </c>
      <c r="E13" s="100">
        <f>IF(D32&gt;0,D32,0)</f>
        <v>0</v>
      </c>
      <c r="F13" s="100">
        <f t="shared" ref="F13:M13" si="2">IF(E32&gt;0,E32,0)</f>
        <v>0</v>
      </c>
      <c r="G13" s="100">
        <f t="shared" si="2"/>
        <v>0</v>
      </c>
      <c r="H13" s="100">
        <f t="shared" si="2"/>
        <v>0</v>
      </c>
      <c r="I13" s="100">
        <f t="shared" si="2"/>
        <v>0</v>
      </c>
      <c r="J13" s="100">
        <f t="shared" si="2"/>
        <v>0</v>
      </c>
      <c r="K13" s="100">
        <f t="shared" si="2"/>
        <v>0</v>
      </c>
      <c r="L13" s="100">
        <f t="shared" si="2"/>
        <v>0</v>
      </c>
      <c r="M13" s="100">
        <f t="shared" si="2"/>
        <v>0</v>
      </c>
    </row>
    <row r="14" spans="1:15" ht="18" customHeight="1" x14ac:dyDescent="0.3">
      <c r="A14" s="109"/>
      <c r="B14" s="11" t="str">
        <f t="shared" ref="B14:M14" si="3">IF(B16&lt;=B12," ","Alult.")</f>
        <v xml:space="preserve"> </v>
      </c>
      <c r="C14" s="11" t="str">
        <f t="shared" si="3"/>
        <v xml:space="preserve"> </v>
      </c>
      <c r="D14" s="11" t="str">
        <f t="shared" si="3"/>
        <v xml:space="preserve"> </v>
      </c>
      <c r="E14" s="11" t="str">
        <f t="shared" si="3"/>
        <v xml:space="preserve"> </v>
      </c>
      <c r="F14" s="11" t="str">
        <f t="shared" si="3"/>
        <v xml:space="preserve"> </v>
      </c>
      <c r="G14" s="11" t="str">
        <f t="shared" si="3"/>
        <v xml:space="preserve"> </v>
      </c>
      <c r="H14" s="11" t="str">
        <f t="shared" si="3"/>
        <v xml:space="preserve"> </v>
      </c>
      <c r="I14" s="11" t="str">
        <f t="shared" si="3"/>
        <v xml:space="preserve"> </v>
      </c>
      <c r="J14" s="11" t="str">
        <f t="shared" si="3"/>
        <v xml:space="preserve"> </v>
      </c>
      <c r="K14" s="11" t="str">
        <f t="shared" si="3"/>
        <v xml:space="preserve"> </v>
      </c>
      <c r="L14" s="11" t="str">
        <f t="shared" si="3"/>
        <v xml:space="preserve"> </v>
      </c>
      <c r="M14" s="11" t="str">
        <f t="shared" si="3"/>
        <v xml:space="preserve"> </v>
      </c>
    </row>
    <row r="15" spans="1:15" ht="15" customHeight="1" thickBot="1" x14ac:dyDescent="0.35">
      <c r="A15" s="109"/>
      <c r="B15" s="42" t="str">
        <f>IF(B17&gt;=B12," ","Túlt.")</f>
        <v xml:space="preserve"> </v>
      </c>
      <c r="C15" s="43" t="str">
        <f t="shared" ref="C15:M15" si="4">IF(C17&gt;=C12," ","Túlt.")</f>
        <v xml:space="preserve"> </v>
      </c>
      <c r="D15" s="43" t="str">
        <f t="shared" si="4"/>
        <v xml:space="preserve"> </v>
      </c>
      <c r="E15" s="43" t="str">
        <f t="shared" si="4"/>
        <v xml:space="preserve"> </v>
      </c>
      <c r="F15" s="43" t="str">
        <f t="shared" si="4"/>
        <v xml:space="preserve"> </v>
      </c>
      <c r="G15" s="43" t="str">
        <f t="shared" si="4"/>
        <v xml:space="preserve"> </v>
      </c>
      <c r="H15" s="43" t="str">
        <f t="shared" si="4"/>
        <v xml:space="preserve"> </v>
      </c>
      <c r="I15" s="43" t="str">
        <f t="shared" si="4"/>
        <v xml:space="preserve"> </v>
      </c>
      <c r="J15" s="43" t="str">
        <f t="shared" si="4"/>
        <v xml:space="preserve"> </v>
      </c>
      <c r="K15" s="43" t="str">
        <f t="shared" si="4"/>
        <v xml:space="preserve"> </v>
      </c>
      <c r="L15" s="43" t="str">
        <f t="shared" si="4"/>
        <v xml:space="preserve"> </v>
      </c>
      <c r="M15" s="43" t="str">
        <f t="shared" si="4"/>
        <v xml:space="preserve"> </v>
      </c>
    </row>
    <row r="16" spans="1:15" ht="18.75" customHeight="1" thickBot="1" x14ac:dyDescent="0.35">
      <c r="A16" s="110" t="s">
        <v>19</v>
      </c>
      <c r="B16" s="12">
        <f>$K$5/12*0.95</f>
        <v>0</v>
      </c>
      <c r="C16" s="12">
        <f t="shared" ref="C16:H16" si="5">$K$5/12*0.95</f>
        <v>0</v>
      </c>
      <c r="D16" s="12">
        <f t="shared" si="5"/>
        <v>0</v>
      </c>
      <c r="E16" s="12">
        <f t="shared" si="5"/>
        <v>0</v>
      </c>
      <c r="F16" s="12">
        <f t="shared" si="5"/>
        <v>0</v>
      </c>
      <c r="G16" s="12">
        <f t="shared" si="5"/>
        <v>0</v>
      </c>
      <c r="H16" s="12">
        <f t="shared" si="5"/>
        <v>0</v>
      </c>
      <c r="I16" s="12">
        <f>($K$5/12+I11)*0.95</f>
        <v>0</v>
      </c>
      <c r="J16" s="12">
        <f>($K$5/12+J11)*0.95</f>
        <v>0</v>
      </c>
      <c r="K16" s="12">
        <f t="shared" ref="K16:M16" si="6">($K$5/12+K11)*0.95</f>
        <v>0</v>
      </c>
      <c r="L16" s="12">
        <f>($K$5/12+L11)*0.95</f>
        <v>0</v>
      </c>
      <c r="M16" s="12">
        <f t="shared" si="6"/>
        <v>0</v>
      </c>
      <c r="N16" s="13"/>
    </row>
    <row r="17" spans="1:14" ht="18.75" customHeight="1" thickBot="1" x14ac:dyDescent="0.35">
      <c r="A17" s="110" t="s">
        <v>20</v>
      </c>
      <c r="B17" s="14">
        <f t="shared" ref="B17:G17" si="7">$K$5/12*1.1</f>
        <v>0</v>
      </c>
      <c r="C17" s="14">
        <f t="shared" si="7"/>
        <v>0</v>
      </c>
      <c r="D17" s="14">
        <f t="shared" si="7"/>
        <v>0</v>
      </c>
      <c r="E17" s="14">
        <f t="shared" si="7"/>
        <v>0</v>
      </c>
      <c r="F17" s="14">
        <f t="shared" si="7"/>
        <v>0</v>
      </c>
      <c r="G17" s="14">
        <f t="shared" si="7"/>
        <v>0</v>
      </c>
      <c r="H17" s="14">
        <f>$K$5/12*1.1</f>
        <v>0</v>
      </c>
      <c r="I17" s="14">
        <f>($K$5/12+I11)*1.1</f>
        <v>0</v>
      </c>
      <c r="J17" s="14">
        <f t="shared" ref="J17:M17" si="8">($K$5/12+J11)*1.1</f>
        <v>0</v>
      </c>
      <c r="K17" s="14">
        <f t="shared" si="8"/>
        <v>0</v>
      </c>
      <c r="L17" s="14">
        <f t="shared" si="8"/>
        <v>0</v>
      </c>
      <c r="M17" s="14">
        <f t="shared" si="8"/>
        <v>0</v>
      </c>
    </row>
    <row r="18" spans="1:14" ht="15" customHeight="1" thickBot="1" x14ac:dyDescent="0.35">
      <c r="A18" s="11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4" ht="15" customHeight="1" x14ac:dyDescent="0.3">
      <c r="A19" s="111"/>
      <c r="B19" s="17" t="s">
        <v>7</v>
      </c>
      <c r="C19" s="18" t="s">
        <v>21</v>
      </c>
      <c r="D19" s="18" t="s">
        <v>21</v>
      </c>
      <c r="E19" s="18" t="s">
        <v>21</v>
      </c>
      <c r="F19" s="18" t="s">
        <v>21</v>
      </c>
      <c r="G19" s="18" t="s">
        <v>21</v>
      </c>
      <c r="H19" s="18" t="s">
        <v>21</v>
      </c>
      <c r="I19" s="18" t="s">
        <v>21</v>
      </c>
      <c r="J19" s="18" t="s">
        <v>21</v>
      </c>
      <c r="K19" s="18" t="s">
        <v>21</v>
      </c>
      <c r="L19" s="18" t="s">
        <v>21</v>
      </c>
      <c r="M19" s="19" t="s">
        <v>21</v>
      </c>
    </row>
    <row r="20" spans="1:14" ht="15" customHeight="1" thickBot="1" x14ac:dyDescent="0.35">
      <c r="A20" s="111"/>
      <c r="B20" s="20"/>
      <c r="C20" s="21" t="s">
        <v>8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21" t="s">
        <v>16</v>
      </c>
      <c r="L20" s="21" t="s">
        <v>17</v>
      </c>
      <c r="M20" s="21" t="s">
        <v>18</v>
      </c>
    </row>
    <row r="21" spans="1:14" ht="18" customHeight="1" thickTop="1" x14ac:dyDescent="0.35">
      <c r="A21" s="110" t="s">
        <v>33</v>
      </c>
      <c r="B21" s="22">
        <f>B12</f>
        <v>0</v>
      </c>
      <c r="C21" s="23">
        <f t="shared" ref="C21:M21" si="9">B21+C12</f>
        <v>0</v>
      </c>
      <c r="D21" s="23">
        <f t="shared" si="9"/>
        <v>0</v>
      </c>
      <c r="E21" s="23">
        <f t="shared" si="9"/>
        <v>0</v>
      </c>
      <c r="F21" s="23">
        <f t="shared" si="9"/>
        <v>0</v>
      </c>
      <c r="G21" s="23">
        <f t="shared" si="9"/>
        <v>0</v>
      </c>
      <c r="H21" s="23">
        <f t="shared" si="9"/>
        <v>0</v>
      </c>
      <c r="I21" s="23">
        <f t="shared" si="9"/>
        <v>0</v>
      </c>
      <c r="J21" s="23">
        <f t="shared" si="9"/>
        <v>0</v>
      </c>
      <c r="K21" s="23">
        <f t="shared" si="9"/>
        <v>0</v>
      </c>
      <c r="L21" s="23">
        <f t="shared" si="9"/>
        <v>0</v>
      </c>
      <c r="M21" s="23">
        <f t="shared" si="9"/>
        <v>0</v>
      </c>
    </row>
    <row r="22" spans="1:14" ht="9" customHeight="1" x14ac:dyDescent="0.3">
      <c r="A22" s="111"/>
      <c r="B22" s="24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4" ht="15" customHeight="1" x14ac:dyDescent="0.3">
      <c r="A23" s="111"/>
      <c r="B23" s="10" t="str">
        <f t="shared" ref="B23:M23" si="10">IF(B25&lt;=B21," ","Alult.")</f>
        <v xml:space="preserve"> </v>
      </c>
      <c r="C23" s="11" t="str">
        <f t="shared" si="10"/>
        <v xml:space="preserve"> </v>
      </c>
      <c r="D23" s="11" t="str">
        <f t="shared" si="10"/>
        <v xml:space="preserve"> </v>
      </c>
      <c r="E23" s="11" t="str">
        <f t="shared" si="10"/>
        <v xml:space="preserve"> </v>
      </c>
      <c r="F23" s="11" t="str">
        <f t="shared" si="10"/>
        <v xml:space="preserve"> </v>
      </c>
      <c r="G23" s="11" t="str">
        <f t="shared" si="10"/>
        <v xml:space="preserve"> </v>
      </c>
      <c r="H23" s="11" t="str">
        <f t="shared" si="10"/>
        <v xml:space="preserve"> </v>
      </c>
      <c r="I23" s="11" t="str">
        <f t="shared" si="10"/>
        <v xml:space="preserve"> </v>
      </c>
      <c r="J23" s="11" t="str">
        <f t="shared" si="10"/>
        <v xml:space="preserve"> </v>
      </c>
      <c r="K23" s="11" t="str">
        <f t="shared" si="10"/>
        <v xml:space="preserve"> </v>
      </c>
      <c r="L23" s="11" t="str">
        <f t="shared" si="10"/>
        <v xml:space="preserve"> </v>
      </c>
      <c r="M23" s="11" t="str">
        <f t="shared" si="10"/>
        <v xml:space="preserve"> </v>
      </c>
    </row>
    <row r="24" spans="1:14" ht="15" customHeight="1" thickBot="1" x14ac:dyDescent="0.35">
      <c r="A24" s="111"/>
      <c r="B24" s="25" t="str">
        <f t="shared" ref="B24:M24" si="11">IF(B26&gt;=B21," ","Túlt.")</f>
        <v xml:space="preserve"> </v>
      </c>
      <c r="C24" s="26" t="str">
        <f t="shared" si="11"/>
        <v xml:space="preserve"> </v>
      </c>
      <c r="D24" s="26" t="str">
        <f t="shared" si="11"/>
        <v xml:space="preserve"> </v>
      </c>
      <c r="E24" s="26" t="str">
        <f t="shared" si="11"/>
        <v xml:space="preserve"> </v>
      </c>
      <c r="F24" s="26" t="str">
        <f t="shared" si="11"/>
        <v xml:space="preserve"> </v>
      </c>
      <c r="G24" s="26" t="str">
        <f t="shared" si="11"/>
        <v xml:space="preserve"> </v>
      </c>
      <c r="H24" s="26" t="str">
        <f t="shared" si="11"/>
        <v xml:space="preserve"> </v>
      </c>
      <c r="I24" s="26" t="str">
        <f t="shared" si="11"/>
        <v xml:space="preserve"> </v>
      </c>
      <c r="J24" s="11" t="str">
        <f t="shared" si="11"/>
        <v xml:space="preserve"> </v>
      </c>
      <c r="K24" s="11" t="str">
        <f t="shared" si="11"/>
        <v xml:space="preserve"> </v>
      </c>
      <c r="L24" s="11" t="str">
        <f t="shared" si="11"/>
        <v xml:space="preserve"> </v>
      </c>
      <c r="M24" s="11" t="str">
        <f t="shared" si="11"/>
        <v xml:space="preserve"> </v>
      </c>
    </row>
    <row r="25" spans="1:14" ht="20.25" customHeight="1" thickBot="1" x14ac:dyDescent="0.35">
      <c r="A25" s="110" t="s">
        <v>19</v>
      </c>
      <c r="B25" s="27">
        <f>$K$5/12*0.95</f>
        <v>0</v>
      </c>
      <c r="C25" s="28">
        <f>$K$5/12*0.95+B25</f>
        <v>0</v>
      </c>
      <c r="D25" s="28">
        <f t="shared" ref="D25:H25" si="12">$K$5/12*0.95+C25</f>
        <v>0</v>
      </c>
      <c r="E25" s="28">
        <f t="shared" si="12"/>
        <v>0</v>
      </c>
      <c r="F25" s="28">
        <f t="shared" si="12"/>
        <v>0</v>
      </c>
      <c r="G25" s="28">
        <f t="shared" si="12"/>
        <v>0</v>
      </c>
      <c r="H25" s="28">
        <f t="shared" si="12"/>
        <v>0</v>
      </c>
      <c r="I25" s="29">
        <f>($K$5/12)*0.95+H25</f>
        <v>0</v>
      </c>
      <c r="J25" s="29">
        <f t="shared" ref="J25:M25" si="13">($K$5/12+J11)*0.95+I25</f>
        <v>0</v>
      </c>
      <c r="K25" s="29">
        <f t="shared" si="13"/>
        <v>0</v>
      </c>
      <c r="L25" s="29">
        <f t="shared" si="13"/>
        <v>0</v>
      </c>
      <c r="M25" s="29">
        <f t="shared" si="13"/>
        <v>0</v>
      </c>
      <c r="N25" s="13">
        <f>J6+N10-M25</f>
        <v>0</v>
      </c>
    </row>
    <row r="26" spans="1:14" ht="20.25" customHeight="1" thickTop="1" thickBot="1" x14ac:dyDescent="0.35">
      <c r="A26" s="110" t="s">
        <v>20</v>
      </c>
      <c r="B26" s="30">
        <f t="shared" ref="B26" si="14">$K$5/12*1.1</f>
        <v>0</v>
      </c>
      <c r="C26" s="31">
        <f>$K$5/12*1.1+B26</f>
        <v>0</v>
      </c>
      <c r="D26" s="31">
        <f t="shared" ref="D26:H26" si="15">$K$5/12*1.1+C26</f>
        <v>0</v>
      </c>
      <c r="E26" s="31">
        <f t="shared" si="15"/>
        <v>0</v>
      </c>
      <c r="F26" s="31">
        <f t="shared" si="15"/>
        <v>0</v>
      </c>
      <c r="G26" s="31">
        <f t="shared" si="15"/>
        <v>0</v>
      </c>
      <c r="H26" s="31">
        <f t="shared" si="15"/>
        <v>0</v>
      </c>
      <c r="I26" s="32">
        <f>($K$5/12)*1.1+H26</f>
        <v>0</v>
      </c>
      <c r="J26" s="32">
        <f t="shared" ref="J26:M26" si="16">($K$5/12+J11)*1.1+I26</f>
        <v>0</v>
      </c>
      <c r="K26" s="32">
        <f t="shared" si="16"/>
        <v>0</v>
      </c>
      <c r="L26" s="32">
        <f t="shared" si="16"/>
        <v>0</v>
      </c>
      <c r="M26" s="32">
        <f t="shared" si="16"/>
        <v>0</v>
      </c>
      <c r="N26" s="13">
        <f>L6+N11-M26</f>
        <v>0</v>
      </c>
    </row>
    <row r="27" spans="1:14" ht="9" customHeight="1" x14ac:dyDescent="0.3">
      <c r="A27" s="112"/>
      <c r="B27" s="33"/>
      <c r="C27" s="34"/>
      <c r="D27" s="35"/>
      <c r="E27" s="33"/>
      <c r="F27" s="34"/>
      <c r="G27" s="35"/>
      <c r="H27" s="33"/>
      <c r="I27" s="34"/>
      <c r="J27" s="35"/>
      <c r="K27" s="33"/>
      <c r="L27" s="34"/>
      <c r="M27" s="36"/>
    </row>
    <row r="28" spans="1:14" ht="20.25" x14ac:dyDescent="0.3">
      <c r="A28" s="113"/>
      <c r="B28" s="33"/>
      <c r="C28" s="33"/>
      <c r="D28" s="33"/>
      <c r="E28" s="33"/>
      <c r="F28" s="33"/>
      <c r="G28" s="33"/>
      <c r="H28" s="37" t="str">
        <f>IF(H30&lt;=H21," ","Alult.")</f>
        <v xml:space="preserve"> </v>
      </c>
      <c r="I28" s="33"/>
      <c r="J28" s="33"/>
      <c r="K28" s="33"/>
      <c r="L28" s="33"/>
      <c r="M28" s="33"/>
    </row>
    <row r="29" spans="1:14" ht="21" thickBot="1" x14ac:dyDescent="0.35">
      <c r="A29" s="113"/>
      <c r="B29" s="33"/>
      <c r="C29" s="33"/>
      <c r="D29" s="33"/>
      <c r="E29" s="33"/>
      <c r="F29" s="33"/>
      <c r="G29" s="33"/>
      <c r="H29" s="37" t="str">
        <f>IF(H30&gt;=H21," ","Túlt.")</f>
        <v xml:space="preserve"> </v>
      </c>
      <c r="I29" s="33"/>
      <c r="J29" s="33"/>
      <c r="K29" s="33"/>
      <c r="L29" s="33"/>
      <c r="M29" s="33"/>
    </row>
    <row r="30" spans="1:14" ht="24.75" customHeight="1" x14ac:dyDescent="0.3">
      <c r="A30" s="114" t="s">
        <v>22</v>
      </c>
      <c r="B30" s="33"/>
      <c r="C30" s="33"/>
      <c r="D30" s="33"/>
      <c r="E30" s="33"/>
      <c r="F30" s="33"/>
      <c r="G30" s="33"/>
      <c r="H30" s="38">
        <f>(K5/12)*7*0.75</f>
        <v>0</v>
      </c>
      <c r="I30" s="33"/>
      <c r="J30" s="33"/>
      <c r="K30" s="33"/>
      <c r="L30" s="33"/>
      <c r="M30" s="33"/>
    </row>
    <row r="31" spans="1:14" ht="39" customHeight="1" x14ac:dyDescent="0.3">
      <c r="A31" s="49" t="s">
        <v>23</v>
      </c>
      <c r="B31" s="89">
        <f t="shared" ref="B31:M31" si="17">B12-B17</f>
        <v>0</v>
      </c>
      <c r="C31" s="89">
        <f t="shared" si="17"/>
        <v>0</v>
      </c>
      <c r="D31" s="89">
        <f t="shared" si="17"/>
        <v>0</v>
      </c>
      <c r="E31" s="89">
        <f t="shared" si="17"/>
        <v>0</v>
      </c>
      <c r="F31" s="89">
        <f t="shared" si="17"/>
        <v>0</v>
      </c>
      <c r="G31" s="89">
        <f t="shared" si="17"/>
        <v>0</v>
      </c>
      <c r="H31" s="89">
        <f t="shared" si="17"/>
        <v>0</v>
      </c>
      <c r="I31" s="89">
        <f t="shared" si="17"/>
        <v>0</v>
      </c>
      <c r="J31" s="89">
        <f t="shared" si="17"/>
        <v>0</v>
      </c>
      <c r="K31" s="89">
        <f t="shared" si="17"/>
        <v>0</v>
      </c>
      <c r="L31" s="89">
        <f t="shared" si="17"/>
        <v>0</v>
      </c>
      <c r="M31" s="89">
        <f t="shared" si="17"/>
        <v>0</v>
      </c>
    </row>
    <row r="32" spans="1:14" ht="42" customHeight="1" x14ac:dyDescent="0.35">
      <c r="A32" s="97" t="s">
        <v>34</v>
      </c>
      <c r="B32" s="98">
        <f>B21-B26</f>
        <v>0</v>
      </c>
      <c r="C32" s="98">
        <f t="shared" ref="C32:M32" si="18">C21-C26</f>
        <v>0</v>
      </c>
      <c r="D32" s="98">
        <f t="shared" si="18"/>
        <v>0</v>
      </c>
      <c r="E32" s="98">
        <f t="shared" si="18"/>
        <v>0</v>
      </c>
      <c r="F32" s="98">
        <f t="shared" si="18"/>
        <v>0</v>
      </c>
      <c r="G32" s="98">
        <f t="shared" si="18"/>
        <v>0</v>
      </c>
      <c r="H32" s="98">
        <f t="shared" si="18"/>
        <v>0</v>
      </c>
      <c r="I32" s="98">
        <f t="shared" si="18"/>
        <v>0</v>
      </c>
      <c r="J32" s="98">
        <f t="shared" si="18"/>
        <v>0</v>
      </c>
      <c r="K32" s="98">
        <f t="shared" si="18"/>
        <v>0</v>
      </c>
      <c r="L32" s="98">
        <f t="shared" si="18"/>
        <v>0</v>
      </c>
      <c r="M32" s="98">
        <f t="shared" si="18"/>
        <v>0</v>
      </c>
    </row>
    <row r="33" spans="1:13" ht="45.75" customHeight="1" x14ac:dyDescent="0.3">
      <c r="A33" s="96" t="s">
        <v>36</v>
      </c>
      <c r="B33" s="108">
        <f>IF((B12+B13)&gt;B17,B17,(B12+B13))</f>
        <v>0</v>
      </c>
      <c r="C33" s="108">
        <f>IF((C$12+C$13+B$33)&lt;C$26,C$12+C$13,C$26-B$33)</f>
        <v>0</v>
      </c>
      <c r="D33" s="108">
        <f>IF((D$12+D$13+B$33+C$33)&lt;D$26,D$12+D$13,D$26-B$33-C$33)</f>
        <v>0</v>
      </c>
      <c r="E33" s="108">
        <f>IF((E$12+E$13+B$33+C$33+D$33)&lt;E$26,E$12+E$13,E$26-B$33-C$33-D$33)</f>
        <v>0</v>
      </c>
      <c r="F33" s="108">
        <f>IF((F$12+F$13+B$33+C$33+D$33+E$33)&lt;F$26,F$12+F$13,F$26-B$33-C$33-D$33-E$33)</f>
        <v>0</v>
      </c>
      <c r="G33" s="108">
        <f>IF((G$12+G$13+B$33+C$33+D$33+E$33+F$33)&lt;G$26,G$12+G$13,G$26-B$33-C$33-D$33-E$33-F$33)</f>
        <v>0</v>
      </c>
      <c r="H33" s="108">
        <f>IF((H$12+H$13+B$33+C$33+D$33+E$33+F$33+G$33)&lt;H$26,H$12+H$13,H$26-B$33-C$33-D$33-E$33-F$33-G$33)</f>
        <v>0</v>
      </c>
      <c r="I33" s="108">
        <f>IF((I$12+I$13+B$33+C$33+D$33+E$33+F$33+G$33+H$33)&lt;I$26,I$12+I$13,I$26-B$33-C$33-D$33-E$33-F$33-G$33-H$33)</f>
        <v>0</v>
      </c>
      <c r="J33" s="108">
        <f>IF((J$12+J$13+B$33+C$33+D$33+E$33+F$33+G$33+H$33+I$33)&lt;J$26,J$12+J$13,J$26-B$33-C$33-D$33-E$33-F$33-G$33-H$33-I$33)</f>
        <v>0</v>
      </c>
      <c r="K33" s="108">
        <f>IF((K$12+K$13+B$33+C$33+D$33+E$33+F$33+G$33+H$33+I$33+J$33)&lt;K$26,K$12+K$13,K$26-B$33-C$33-D$33-E$33-F$33-G$33-H$33-I$33-J$33)</f>
        <v>0</v>
      </c>
      <c r="L33" s="108">
        <f>IF((L$12+L$13+B$33+C$33+D$33+E$33+F$33+G$33+H$33+I$33+J$33+K$33)&lt;L$26,L$12+L$13,L$26-B$33-C$33-D$33-E$33-F$33-G$33-H$33-I$33-J$33-K$33)</f>
        <v>0</v>
      </c>
      <c r="M33" s="108">
        <f>IF((M$12+M$13+B$33+C$33+D$33+E$33+F$33+G$33+H$33+I$33+J$33+K$33+L$33)&lt;M$26,M$12+M$13,M$26-B$33-C$33-D$33-E$33-F$33-G$33-H$33-I$33-J$33-K$33-L$33)</f>
        <v>0</v>
      </c>
    </row>
  </sheetData>
  <sheetProtection password="CC23" sheet="1" objects="1" scenarios="1"/>
  <mergeCells count="23">
    <mergeCell ref="B3:M3"/>
    <mergeCell ref="B4:C4"/>
    <mergeCell ref="D4:G4"/>
    <mergeCell ref="B5:C5"/>
    <mergeCell ref="D5:G5"/>
    <mergeCell ref="I5:J5"/>
    <mergeCell ref="A11:I11"/>
    <mergeCell ref="B8:B9"/>
    <mergeCell ref="C8:C9"/>
    <mergeCell ref="D8:D9"/>
    <mergeCell ref="K8:K9"/>
    <mergeCell ref="E8:E9"/>
    <mergeCell ref="F8:F9"/>
    <mergeCell ref="G8:G9"/>
    <mergeCell ref="H8:H9"/>
    <mergeCell ref="I8:I9"/>
    <mergeCell ref="J8:J9"/>
    <mergeCell ref="B6:C6"/>
    <mergeCell ref="D6:G6"/>
    <mergeCell ref="B7:M7"/>
    <mergeCell ref="A10:I10"/>
    <mergeCell ref="L8:L9"/>
    <mergeCell ref="M8:M9"/>
  </mergeCells>
  <printOptions horizontalCentered="1" verticalCentered="1" headings="1"/>
  <pageMargins left="0.39370078740157483" right="0.39370078740157483" top="0.39370078740157483" bottom="0.39370078740157483" header="0.39370078740157483" footer="0.39370078740157483"/>
  <pageSetup paperSize="9" scale="66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61" zoomScaleNormal="61" workbookViewId="0">
      <selection activeCell="D4" sqref="D4:G4"/>
    </sheetView>
  </sheetViews>
  <sheetFormatPr defaultColWidth="11.42578125" defaultRowHeight="12.75" x14ac:dyDescent="0.2"/>
  <cols>
    <col min="1" max="1" width="61.140625" customWidth="1"/>
    <col min="2" max="8" width="16.140625" customWidth="1"/>
    <col min="9" max="9" width="15.7109375" customWidth="1"/>
    <col min="10" max="13" width="16.140625" customWidth="1"/>
    <col min="14" max="15" width="11.42578125" customWidth="1"/>
    <col min="16" max="16" width="6.140625" customWidth="1"/>
  </cols>
  <sheetData>
    <row r="1" spans="1:15" ht="22.5" customHeight="1" thickBot="1" x14ac:dyDescent="0.55000000000000004">
      <c r="B1" s="1"/>
      <c r="C1" s="2"/>
      <c r="D1" s="2"/>
      <c r="E1" s="2"/>
      <c r="F1" s="2"/>
      <c r="G1" s="2"/>
      <c r="H1" s="2"/>
      <c r="I1" s="3"/>
      <c r="J1" s="2"/>
      <c r="K1" s="2"/>
      <c r="L1" s="2"/>
      <c r="M1" s="2"/>
    </row>
    <row r="2" spans="1:15" ht="13.5" thickTop="1" x14ac:dyDescent="0.2"/>
    <row r="3" spans="1:15" ht="53.25" customHeight="1" thickBot="1" x14ac:dyDescent="0.25">
      <c r="B3" s="147" t="s">
        <v>27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5" ht="30.75" customHeight="1" thickTop="1" thickBot="1" x14ac:dyDescent="0.3">
      <c r="B4" s="149" t="s">
        <v>0</v>
      </c>
      <c r="C4" s="149"/>
      <c r="D4" s="150"/>
      <c r="E4" s="150"/>
      <c r="F4" s="150"/>
      <c r="G4" s="150"/>
      <c r="L4" s="41" t="s">
        <v>24</v>
      </c>
    </row>
    <row r="5" spans="1:15" ht="28.5" customHeight="1" thickTop="1" x14ac:dyDescent="0.25">
      <c r="B5" s="137" t="s">
        <v>1</v>
      </c>
      <c r="C5" s="137"/>
      <c r="D5" s="151"/>
      <c r="E5" s="151"/>
      <c r="F5" s="151"/>
      <c r="G5" s="151"/>
      <c r="I5" s="152" t="s">
        <v>2</v>
      </c>
      <c r="J5" s="152"/>
      <c r="K5" s="4">
        <v>0</v>
      </c>
      <c r="L5" s="40">
        <f>K5/12</f>
        <v>0</v>
      </c>
      <c r="M5" s="5" t="s">
        <v>3</v>
      </c>
    </row>
    <row r="6" spans="1:15" ht="28.5" customHeight="1" thickBot="1" x14ac:dyDescent="0.3">
      <c r="B6" s="137" t="s">
        <v>4</v>
      </c>
      <c r="C6" s="137"/>
      <c r="D6" s="138"/>
      <c r="E6" s="138"/>
      <c r="F6" s="138"/>
      <c r="G6" s="138"/>
      <c r="I6" s="6">
        <v>0.95</v>
      </c>
      <c r="J6" s="7">
        <f>K5*0.95</f>
        <v>0</v>
      </c>
      <c r="K6" s="6">
        <v>1.1000000000000001</v>
      </c>
      <c r="L6" s="7">
        <f>K5*1.1</f>
        <v>0</v>
      </c>
      <c r="M6" s="8" t="s">
        <v>5</v>
      </c>
    </row>
    <row r="7" spans="1:15" ht="19.5" thickTop="1" thickBot="1" x14ac:dyDescent="0.3">
      <c r="B7" s="139" t="s">
        <v>6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1"/>
    </row>
    <row r="8" spans="1:15" x14ac:dyDescent="0.2">
      <c r="B8" s="145" t="s">
        <v>7</v>
      </c>
      <c r="C8" s="145" t="s">
        <v>8</v>
      </c>
      <c r="D8" s="145" t="s">
        <v>9</v>
      </c>
      <c r="E8" s="145" t="s">
        <v>10</v>
      </c>
      <c r="F8" s="145" t="s">
        <v>11</v>
      </c>
      <c r="G8" s="145" t="s">
        <v>12</v>
      </c>
      <c r="H8" s="145" t="s">
        <v>13</v>
      </c>
      <c r="I8" s="145" t="s">
        <v>14</v>
      </c>
      <c r="J8" s="145" t="s">
        <v>15</v>
      </c>
      <c r="K8" s="145" t="s">
        <v>16</v>
      </c>
      <c r="L8" s="145" t="s">
        <v>17</v>
      </c>
      <c r="M8" s="145" t="s">
        <v>18</v>
      </c>
    </row>
    <row r="9" spans="1:15" ht="13.5" thickBot="1" x14ac:dyDescent="0.25"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</row>
    <row r="10" spans="1:15" ht="23.25" customHeight="1" thickBot="1" x14ac:dyDescent="0.25">
      <c r="A10" s="153" t="s">
        <v>31</v>
      </c>
      <c r="B10" s="154"/>
      <c r="C10" s="154"/>
      <c r="D10" s="154"/>
      <c r="E10" s="154"/>
      <c r="F10" s="154"/>
      <c r="G10" s="154"/>
      <c r="H10" s="154"/>
      <c r="I10" s="154"/>
      <c r="J10" s="155"/>
      <c r="K10" s="46">
        <v>0</v>
      </c>
      <c r="L10" s="47"/>
      <c r="M10" s="47"/>
      <c r="N10">
        <f>K10*0.95</f>
        <v>0</v>
      </c>
      <c r="O10" s="45">
        <v>0.95</v>
      </c>
    </row>
    <row r="11" spans="1:15" ht="23.25" customHeight="1" thickBot="1" x14ac:dyDescent="0.25">
      <c r="A11" s="153" t="s">
        <v>25</v>
      </c>
      <c r="B11" s="154"/>
      <c r="C11" s="154"/>
      <c r="D11" s="154"/>
      <c r="E11" s="154"/>
      <c r="F11" s="154"/>
      <c r="G11" s="154"/>
      <c r="H11" s="154"/>
      <c r="I11" s="154"/>
      <c r="J11" s="155"/>
      <c r="K11" s="48">
        <f>K10/3</f>
        <v>0</v>
      </c>
      <c r="L11" s="48">
        <f>K11</f>
        <v>0</v>
      </c>
      <c r="M11" s="48">
        <f>K11</f>
        <v>0</v>
      </c>
      <c r="N11">
        <f>K10*1.1</f>
        <v>0</v>
      </c>
      <c r="O11" s="45">
        <v>1.1000000000000001</v>
      </c>
    </row>
    <row r="12" spans="1:15" ht="44.25" customHeight="1" thickBot="1" x14ac:dyDescent="0.35">
      <c r="A12" s="90" t="s">
        <v>35</v>
      </c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O12" s="7"/>
    </row>
    <row r="13" spans="1:15" ht="28.5" customHeight="1" thickBot="1" x14ac:dyDescent="0.35">
      <c r="A13" s="99" t="s">
        <v>32</v>
      </c>
      <c r="B13" s="100">
        <v>0</v>
      </c>
      <c r="C13" s="100">
        <f>IF(B32&gt;0,B32,0)</f>
        <v>0</v>
      </c>
      <c r="D13" s="100">
        <f t="shared" ref="D13" si="0">IF(C32&gt;0,C32,0)</f>
        <v>0</v>
      </c>
      <c r="E13" s="100">
        <f>IF(D32&gt;0,D32,0)</f>
        <v>0</v>
      </c>
      <c r="F13" s="100">
        <f t="shared" ref="F13:M13" si="1">IF(E32&gt;0,E32,0)</f>
        <v>0</v>
      </c>
      <c r="G13" s="100">
        <f t="shared" si="1"/>
        <v>0</v>
      </c>
      <c r="H13" s="100">
        <f t="shared" si="1"/>
        <v>0</v>
      </c>
      <c r="I13" s="100">
        <f t="shared" si="1"/>
        <v>0</v>
      </c>
      <c r="J13" s="100">
        <f t="shared" si="1"/>
        <v>0</v>
      </c>
      <c r="K13" s="100">
        <f t="shared" si="1"/>
        <v>0</v>
      </c>
      <c r="L13" s="100">
        <f t="shared" si="1"/>
        <v>0</v>
      </c>
      <c r="M13" s="100">
        <f t="shared" si="1"/>
        <v>0</v>
      </c>
    </row>
    <row r="14" spans="1:15" ht="18" customHeight="1" x14ac:dyDescent="0.3">
      <c r="A14" s="111"/>
      <c r="B14" s="11" t="str">
        <f t="shared" ref="B14:M14" si="2">IF(B16&lt;=B12," ","Alult.")</f>
        <v xml:space="preserve"> </v>
      </c>
      <c r="C14" s="11" t="str">
        <f t="shared" si="2"/>
        <v xml:space="preserve"> </v>
      </c>
      <c r="D14" s="11" t="str">
        <f t="shared" si="2"/>
        <v xml:space="preserve"> </v>
      </c>
      <c r="E14" s="11" t="str">
        <f t="shared" si="2"/>
        <v xml:space="preserve"> </v>
      </c>
      <c r="F14" s="11" t="str">
        <f t="shared" si="2"/>
        <v xml:space="preserve"> </v>
      </c>
      <c r="G14" s="11" t="str">
        <f t="shared" si="2"/>
        <v xml:space="preserve"> </v>
      </c>
      <c r="H14" s="11" t="str">
        <f t="shared" si="2"/>
        <v xml:space="preserve"> </v>
      </c>
      <c r="I14" s="11" t="str">
        <f t="shared" si="2"/>
        <v xml:space="preserve"> </v>
      </c>
      <c r="J14" s="11" t="str">
        <f t="shared" si="2"/>
        <v xml:space="preserve"> </v>
      </c>
      <c r="K14" s="11" t="str">
        <f t="shared" si="2"/>
        <v xml:space="preserve"> </v>
      </c>
      <c r="L14" s="11" t="str">
        <f t="shared" si="2"/>
        <v xml:space="preserve"> </v>
      </c>
      <c r="M14" s="11" t="str">
        <f t="shared" si="2"/>
        <v xml:space="preserve"> </v>
      </c>
    </row>
    <row r="15" spans="1:15" ht="15" customHeight="1" thickBot="1" x14ac:dyDescent="0.35">
      <c r="A15" s="111"/>
      <c r="B15" s="42" t="str">
        <f>IF(B17&gt;=B12," ","Túlt.")</f>
        <v xml:space="preserve"> </v>
      </c>
      <c r="C15" s="43" t="str">
        <f t="shared" ref="C15:M15" si="3">IF(C17&gt;=C12," ","Túlt.")</f>
        <v xml:space="preserve"> </v>
      </c>
      <c r="D15" s="43" t="str">
        <f t="shared" si="3"/>
        <v xml:space="preserve"> </v>
      </c>
      <c r="E15" s="43" t="str">
        <f t="shared" si="3"/>
        <v xml:space="preserve"> </v>
      </c>
      <c r="F15" s="43" t="str">
        <f t="shared" si="3"/>
        <v xml:space="preserve"> </v>
      </c>
      <c r="G15" s="43" t="str">
        <f t="shared" si="3"/>
        <v xml:space="preserve"> </v>
      </c>
      <c r="H15" s="43" t="str">
        <f t="shared" si="3"/>
        <v xml:space="preserve"> </v>
      </c>
      <c r="I15" s="43" t="str">
        <f t="shared" si="3"/>
        <v xml:space="preserve"> </v>
      </c>
      <c r="J15" s="43" t="str">
        <f t="shared" si="3"/>
        <v xml:space="preserve"> </v>
      </c>
      <c r="K15" s="43" t="str">
        <f t="shared" si="3"/>
        <v xml:space="preserve"> </v>
      </c>
      <c r="L15" s="43" t="str">
        <f t="shared" si="3"/>
        <v xml:space="preserve"> </v>
      </c>
      <c r="M15" s="43" t="str">
        <f t="shared" si="3"/>
        <v xml:space="preserve"> </v>
      </c>
    </row>
    <row r="16" spans="1:15" ht="18.75" customHeight="1" thickBot="1" x14ac:dyDescent="0.35">
      <c r="A16" s="110" t="s">
        <v>19</v>
      </c>
      <c r="B16" s="12">
        <f>$K$5/12*0.95</f>
        <v>0</v>
      </c>
      <c r="C16" s="12">
        <f t="shared" ref="C16:H16" si="4">$K$5/12*0.95</f>
        <v>0</v>
      </c>
      <c r="D16" s="12">
        <f t="shared" si="4"/>
        <v>0</v>
      </c>
      <c r="E16" s="12">
        <f t="shared" si="4"/>
        <v>0</v>
      </c>
      <c r="F16" s="12">
        <f t="shared" si="4"/>
        <v>0</v>
      </c>
      <c r="G16" s="12">
        <f t="shared" si="4"/>
        <v>0</v>
      </c>
      <c r="H16" s="12">
        <f t="shared" si="4"/>
        <v>0</v>
      </c>
      <c r="I16" s="12">
        <f>($K$5/12+I11)*0.95</f>
        <v>0</v>
      </c>
      <c r="J16" s="12">
        <f>($K$5/12+J11)*0.95</f>
        <v>0</v>
      </c>
      <c r="K16" s="12">
        <f t="shared" ref="K16:M16" si="5">($K$5/12+K11)*0.95</f>
        <v>0</v>
      </c>
      <c r="L16" s="12">
        <f>($K$5/12+L11)*0.95</f>
        <v>0</v>
      </c>
      <c r="M16" s="12">
        <f t="shared" si="5"/>
        <v>0</v>
      </c>
      <c r="N16" s="13"/>
    </row>
    <row r="17" spans="1:14" ht="18.75" customHeight="1" thickBot="1" x14ac:dyDescent="0.35">
      <c r="A17" s="110" t="s">
        <v>20</v>
      </c>
      <c r="B17" s="14">
        <f t="shared" ref="B17:G17" si="6">$K$5/12*1.1</f>
        <v>0</v>
      </c>
      <c r="C17" s="14">
        <f t="shared" si="6"/>
        <v>0</v>
      </c>
      <c r="D17" s="14">
        <f t="shared" si="6"/>
        <v>0</v>
      </c>
      <c r="E17" s="14">
        <f t="shared" si="6"/>
        <v>0</v>
      </c>
      <c r="F17" s="14">
        <f t="shared" si="6"/>
        <v>0</v>
      </c>
      <c r="G17" s="14">
        <f t="shared" si="6"/>
        <v>0</v>
      </c>
      <c r="H17" s="14">
        <f>$K$5/12*1.1</f>
        <v>0</v>
      </c>
      <c r="I17" s="14">
        <f>($K$5/12+I11)*1.1</f>
        <v>0</v>
      </c>
      <c r="J17" s="14">
        <f t="shared" ref="J17:M17" si="7">($K$5/12+J11)*1.1</f>
        <v>0</v>
      </c>
      <c r="K17" s="14">
        <f t="shared" si="7"/>
        <v>0</v>
      </c>
      <c r="L17" s="14">
        <f t="shared" si="7"/>
        <v>0</v>
      </c>
      <c r="M17" s="14">
        <f t="shared" si="7"/>
        <v>0</v>
      </c>
    </row>
    <row r="18" spans="1:14" ht="15" customHeight="1" thickBot="1" x14ac:dyDescent="0.35">
      <c r="A18" s="11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4" ht="15" customHeight="1" x14ac:dyDescent="0.3">
      <c r="A19" s="111"/>
      <c r="B19" s="17" t="s">
        <v>7</v>
      </c>
      <c r="C19" s="18" t="s">
        <v>21</v>
      </c>
      <c r="D19" s="18" t="s">
        <v>21</v>
      </c>
      <c r="E19" s="18" t="s">
        <v>21</v>
      </c>
      <c r="F19" s="18" t="s">
        <v>21</v>
      </c>
      <c r="G19" s="18" t="s">
        <v>21</v>
      </c>
      <c r="H19" s="18" t="s">
        <v>21</v>
      </c>
      <c r="I19" s="18" t="s">
        <v>21</v>
      </c>
      <c r="J19" s="18" t="s">
        <v>21</v>
      </c>
      <c r="K19" s="18" t="s">
        <v>21</v>
      </c>
      <c r="L19" s="18" t="s">
        <v>21</v>
      </c>
      <c r="M19" s="19" t="s">
        <v>21</v>
      </c>
    </row>
    <row r="20" spans="1:14" ht="15" customHeight="1" thickBot="1" x14ac:dyDescent="0.35">
      <c r="A20" s="111"/>
      <c r="B20" s="20"/>
      <c r="C20" s="21" t="s">
        <v>8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21" t="s">
        <v>16</v>
      </c>
      <c r="L20" s="21" t="s">
        <v>17</v>
      </c>
      <c r="M20" s="21" t="s">
        <v>18</v>
      </c>
    </row>
    <row r="21" spans="1:14" ht="18" customHeight="1" thickTop="1" x14ac:dyDescent="0.35">
      <c r="A21" s="110" t="s">
        <v>33</v>
      </c>
      <c r="B21" s="22">
        <f>B12</f>
        <v>0</v>
      </c>
      <c r="C21" s="23">
        <f t="shared" ref="C21:M21" si="8">B21+C12</f>
        <v>0</v>
      </c>
      <c r="D21" s="23">
        <f t="shared" si="8"/>
        <v>0</v>
      </c>
      <c r="E21" s="23">
        <f t="shared" si="8"/>
        <v>0</v>
      </c>
      <c r="F21" s="23">
        <f t="shared" si="8"/>
        <v>0</v>
      </c>
      <c r="G21" s="23">
        <f t="shared" si="8"/>
        <v>0</v>
      </c>
      <c r="H21" s="23">
        <f t="shared" si="8"/>
        <v>0</v>
      </c>
      <c r="I21" s="23">
        <f t="shared" si="8"/>
        <v>0</v>
      </c>
      <c r="J21" s="23">
        <f t="shared" si="8"/>
        <v>0</v>
      </c>
      <c r="K21" s="23">
        <f t="shared" si="8"/>
        <v>0</v>
      </c>
      <c r="L21" s="23">
        <f t="shared" si="8"/>
        <v>0</v>
      </c>
      <c r="M21" s="23">
        <f t="shared" si="8"/>
        <v>0</v>
      </c>
    </row>
    <row r="22" spans="1:14" ht="9" customHeight="1" x14ac:dyDescent="0.3">
      <c r="A22" s="111"/>
      <c r="B22" s="24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4" ht="15" customHeight="1" x14ac:dyDescent="0.3">
      <c r="A23" s="111"/>
      <c r="B23" s="10" t="str">
        <f t="shared" ref="B23:M23" si="9">IF(B25&lt;=B21," ","Alult.")</f>
        <v xml:space="preserve"> </v>
      </c>
      <c r="C23" s="11" t="str">
        <f t="shared" si="9"/>
        <v xml:space="preserve"> </v>
      </c>
      <c r="D23" s="11" t="str">
        <f t="shared" si="9"/>
        <v xml:space="preserve"> </v>
      </c>
      <c r="E23" s="11" t="str">
        <f t="shared" si="9"/>
        <v xml:space="preserve"> </v>
      </c>
      <c r="F23" s="11" t="str">
        <f t="shared" si="9"/>
        <v xml:space="preserve"> </v>
      </c>
      <c r="G23" s="11" t="str">
        <f t="shared" si="9"/>
        <v xml:space="preserve"> </v>
      </c>
      <c r="H23" s="11" t="str">
        <f t="shared" si="9"/>
        <v xml:space="preserve"> </v>
      </c>
      <c r="I23" s="11" t="str">
        <f t="shared" si="9"/>
        <v xml:space="preserve"> </v>
      </c>
      <c r="J23" s="11" t="str">
        <f t="shared" si="9"/>
        <v xml:space="preserve"> </v>
      </c>
      <c r="K23" s="11" t="str">
        <f t="shared" si="9"/>
        <v xml:space="preserve"> </v>
      </c>
      <c r="L23" s="11" t="str">
        <f t="shared" si="9"/>
        <v xml:space="preserve"> </v>
      </c>
      <c r="M23" s="11" t="str">
        <f t="shared" si="9"/>
        <v xml:space="preserve"> </v>
      </c>
    </row>
    <row r="24" spans="1:14" ht="15" customHeight="1" thickBot="1" x14ac:dyDescent="0.35">
      <c r="A24" s="111"/>
      <c r="B24" s="25" t="str">
        <f t="shared" ref="B24:M24" si="10">IF(B26&gt;=B21," ","Túlt.")</f>
        <v xml:space="preserve"> </v>
      </c>
      <c r="C24" s="26" t="str">
        <f t="shared" si="10"/>
        <v xml:space="preserve"> </v>
      </c>
      <c r="D24" s="26" t="str">
        <f t="shared" si="10"/>
        <v xml:space="preserve"> </v>
      </c>
      <c r="E24" s="26" t="str">
        <f t="shared" si="10"/>
        <v xml:space="preserve"> </v>
      </c>
      <c r="F24" s="26" t="str">
        <f t="shared" si="10"/>
        <v xml:space="preserve"> </v>
      </c>
      <c r="G24" s="26" t="str">
        <f t="shared" si="10"/>
        <v xml:space="preserve"> </v>
      </c>
      <c r="H24" s="26" t="str">
        <f t="shared" si="10"/>
        <v xml:space="preserve"> </v>
      </c>
      <c r="I24" s="26" t="str">
        <f t="shared" si="10"/>
        <v xml:space="preserve"> </v>
      </c>
      <c r="J24" s="11" t="str">
        <f t="shared" si="10"/>
        <v xml:space="preserve"> </v>
      </c>
      <c r="K24" s="11" t="str">
        <f t="shared" si="10"/>
        <v xml:space="preserve"> </v>
      </c>
      <c r="L24" s="11" t="str">
        <f t="shared" si="10"/>
        <v xml:space="preserve"> </v>
      </c>
      <c r="M24" s="11" t="str">
        <f t="shared" si="10"/>
        <v xml:space="preserve"> </v>
      </c>
    </row>
    <row r="25" spans="1:14" ht="20.25" customHeight="1" thickBot="1" x14ac:dyDescent="0.35">
      <c r="A25" s="110" t="s">
        <v>19</v>
      </c>
      <c r="B25" s="27">
        <f>$K$5/12*0.95</f>
        <v>0</v>
      </c>
      <c r="C25" s="28">
        <f>$K$5/12*0.95+B25</f>
        <v>0</v>
      </c>
      <c r="D25" s="28">
        <f t="shared" ref="D25:H25" si="11">$K$5/12*0.95+C25</f>
        <v>0</v>
      </c>
      <c r="E25" s="28">
        <f t="shared" si="11"/>
        <v>0</v>
      </c>
      <c r="F25" s="28">
        <f t="shared" si="11"/>
        <v>0</v>
      </c>
      <c r="G25" s="28">
        <f t="shared" si="11"/>
        <v>0</v>
      </c>
      <c r="H25" s="28">
        <f t="shared" si="11"/>
        <v>0</v>
      </c>
      <c r="I25" s="28">
        <f t="shared" ref="I25" si="12">$K$5/12*0.95+H25</f>
        <v>0</v>
      </c>
      <c r="J25" s="28">
        <f t="shared" ref="J25" si="13">$K$5/12*0.95+I25</f>
        <v>0</v>
      </c>
      <c r="K25" s="29">
        <f t="shared" ref="K25:M25" si="14">($K$5/12+K11)*0.95+J25</f>
        <v>0</v>
      </c>
      <c r="L25" s="29">
        <f t="shared" si="14"/>
        <v>0</v>
      </c>
      <c r="M25" s="29">
        <f t="shared" si="14"/>
        <v>0</v>
      </c>
      <c r="N25" s="13">
        <f>J6+N10-M25</f>
        <v>0</v>
      </c>
    </row>
    <row r="26" spans="1:14" ht="20.25" customHeight="1" thickTop="1" thickBot="1" x14ac:dyDescent="0.35">
      <c r="A26" s="110" t="s">
        <v>20</v>
      </c>
      <c r="B26" s="30">
        <f t="shared" ref="B26" si="15">$K$5/12*1.1</f>
        <v>0</v>
      </c>
      <c r="C26" s="31">
        <f>$K$5/12*1.1+B26</f>
        <v>0</v>
      </c>
      <c r="D26" s="31">
        <f t="shared" ref="D26:H26" si="16">$K$5/12*1.1+C26</f>
        <v>0</v>
      </c>
      <c r="E26" s="31">
        <f t="shared" si="16"/>
        <v>0</v>
      </c>
      <c r="F26" s="31">
        <f t="shared" si="16"/>
        <v>0</v>
      </c>
      <c r="G26" s="31">
        <f t="shared" si="16"/>
        <v>0</v>
      </c>
      <c r="H26" s="31">
        <f t="shared" si="16"/>
        <v>0</v>
      </c>
      <c r="I26" s="31">
        <f t="shared" ref="I26" si="17">$K$5/12*1.1+H26</f>
        <v>0</v>
      </c>
      <c r="J26" s="31">
        <f t="shared" ref="J26" si="18">$K$5/12*1.1+I26</f>
        <v>0</v>
      </c>
      <c r="K26" s="32">
        <f t="shared" ref="K26:M26" si="19">($K$5/12+K11)*1.1+J26</f>
        <v>0</v>
      </c>
      <c r="L26" s="32">
        <f t="shared" si="19"/>
        <v>0</v>
      </c>
      <c r="M26" s="32">
        <f t="shared" si="19"/>
        <v>0</v>
      </c>
      <c r="N26" s="13">
        <f>L6+N11-M26</f>
        <v>0</v>
      </c>
    </row>
    <row r="27" spans="1:14" ht="9" customHeight="1" x14ac:dyDescent="0.3">
      <c r="A27" s="112"/>
      <c r="B27" s="33"/>
      <c r="C27" s="34"/>
      <c r="D27" s="35"/>
      <c r="E27" s="33"/>
      <c r="F27" s="34"/>
      <c r="G27" s="35"/>
      <c r="H27" s="33"/>
      <c r="I27" s="34"/>
      <c r="J27" s="35"/>
      <c r="K27" s="33"/>
      <c r="L27" s="34"/>
      <c r="M27" s="36"/>
    </row>
    <row r="28" spans="1:14" ht="20.25" x14ac:dyDescent="0.3">
      <c r="A28" s="113"/>
      <c r="B28" s="33"/>
      <c r="C28" s="33"/>
      <c r="D28" s="33"/>
      <c r="E28" s="33"/>
      <c r="F28" s="33"/>
      <c r="G28" s="33"/>
      <c r="H28" s="37" t="str">
        <f>IF(H30&lt;=H21," ","Alult.")</f>
        <v xml:space="preserve"> </v>
      </c>
      <c r="I28" s="33"/>
      <c r="J28" s="33"/>
      <c r="K28" s="33"/>
      <c r="L28" s="33"/>
      <c r="M28" s="33"/>
    </row>
    <row r="29" spans="1:14" ht="21" thickBot="1" x14ac:dyDescent="0.35">
      <c r="A29" s="113"/>
      <c r="B29" s="33"/>
      <c r="C29" s="33"/>
      <c r="D29" s="33"/>
      <c r="E29" s="33"/>
      <c r="F29" s="33"/>
      <c r="G29" s="33"/>
      <c r="H29" s="37" t="str">
        <f>IF(H30&gt;=H21," ","Túlt.")</f>
        <v xml:space="preserve"> </v>
      </c>
      <c r="I29" s="33"/>
      <c r="J29" s="33"/>
      <c r="K29" s="33"/>
      <c r="L29" s="33"/>
      <c r="M29" s="33"/>
    </row>
    <row r="30" spans="1:14" ht="24.75" customHeight="1" x14ac:dyDescent="0.3">
      <c r="A30" s="114" t="s">
        <v>22</v>
      </c>
      <c r="B30" s="33"/>
      <c r="C30" s="33"/>
      <c r="D30" s="33"/>
      <c r="E30" s="33"/>
      <c r="F30" s="33"/>
      <c r="G30" s="33"/>
      <c r="H30" s="38">
        <f>(K5/12)*7*0.75</f>
        <v>0</v>
      </c>
      <c r="I30" s="33"/>
      <c r="J30" s="33"/>
      <c r="K30" s="33"/>
      <c r="L30" s="33"/>
      <c r="M30" s="33"/>
    </row>
    <row r="31" spans="1:14" ht="31.5" customHeight="1" x14ac:dyDescent="0.3">
      <c r="A31" s="49" t="s">
        <v>23</v>
      </c>
      <c r="B31" s="39">
        <f t="shared" ref="B31:M31" si="20">B12-B17</f>
        <v>0</v>
      </c>
      <c r="C31" s="39">
        <f t="shared" si="20"/>
        <v>0</v>
      </c>
      <c r="D31" s="39">
        <f t="shared" si="20"/>
        <v>0</v>
      </c>
      <c r="E31" s="39">
        <f t="shared" si="20"/>
        <v>0</v>
      </c>
      <c r="F31" s="39">
        <f t="shared" si="20"/>
        <v>0</v>
      </c>
      <c r="G31" s="39">
        <f t="shared" si="20"/>
        <v>0</v>
      </c>
      <c r="H31" s="39">
        <f t="shared" si="20"/>
        <v>0</v>
      </c>
      <c r="I31" s="39">
        <f t="shared" si="20"/>
        <v>0</v>
      </c>
      <c r="J31" s="39">
        <f t="shared" si="20"/>
        <v>0</v>
      </c>
      <c r="K31" s="39">
        <f t="shared" si="20"/>
        <v>0</v>
      </c>
      <c r="L31" s="39">
        <f t="shared" si="20"/>
        <v>0</v>
      </c>
      <c r="M31" s="39">
        <f t="shared" si="20"/>
        <v>0</v>
      </c>
    </row>
    <row r="32" spans="1:14" ht="54.75" customHeight="1" x14ac:dyDescent="0.35">
      <c r="A32" s="97" t="s">
        <v>34</v>
      </c>
      <c r="B32" s="98">
        <f>B21-B26</f>
        <v>0</v>
      </c>
      <c r="C32" s="98">
        <f t="shared" ref="C32:M32" si="21">C21-C26</f>
        <v>0</v>
      </c>
      <c r="D32" s="98">
        <f t="shared" si="21"/>
        <v>0</v>
      </c>
      <c r="E32" s="98">
        <f t="shared" si="21"/>
        <v>0</v>
      </c>
      <c r="F32" s="98">
        <f t="shared" si="21"/>
        <v>0</v>
      </c>
      <c r="G32" s="98">
        <f t="shared" si="21"/>
        <v>0</v>
      </c>
      <c r="H32" s="98">
        <f t="shared" si="21"/>
        <v>0</v>
      </c>
      <c r="I32" s="98">
        <f t="shared" si="21"/>
        <v>0</v>
      </c>
      <c r="J32" s="98">
        <f t="shared" si="21"/>
        <v>0</v>
      </c>
      <c r="K32" s="98">
        <f t="shared" si="21"/>
        <v>0</v>
      </c>
      <c r="L32" s="98">
        <f t="shared" si="21"/>
        <v>0</v>
      </c>
      <c r="M32" s="98">
        <f t="shared" si="21"/>
        <v>0</v>
      </c>
    </row>
    <row r="33" spans="1:13" ht="49.5" customHeight="1" x14ac:dyDescent="0.3">
      <c r="A33" s="96" t="s">
        <v>36</v>
      </c>
      <c r="B33" s="108">
        <f>IF((B12+B13)&gt;B17,B17,(B12+B13))</f>
        <v>0</v>
      </c>
      <c r="C33" s="108">
        <f>IF((C$12+C$13+B$33)&lt;C$26,C$12+C$13,C$26-B$33)</f>
        <v>0</v>
      </c>
      <c r="D33" s="108">
        <f>IF((D$12+D$13+B$33+C$33)&lt;D$26,D$12+D$13,D$26-B$33-C$33)</f>
        <v>0</v>
      </c>
      <c r="E33" s="108">
        <f>IF((E$12+E$13+B$33+C$33+D$33)&lt;E$26,E$12+E$13,E$26-B$33-C$33-D$33)</f>
        <v>0</v>
      </c>
      <c r="F33" s="108">
        <f>IF((F$12+F$13+B$33+C$33+D$33+E$33)&lt;F$26,F$12+F$13,F$26-B$33-C$33-D$33-E$33)</f>
        <v>0</v>
      </c>
      <c r="G33" s="108">
        <f>IF((G$12+G$13+B$33+C$33+D$33+E$33+F$33)&lt;G$26,G$12+G$13,G$26-B$33-C$33-D$33-E$33-F$33)</f>
        <v>0</v>
      </c>
      <c r="H33" s="108">
        <f>IF((H$12+H$13+B$33+C$33+D$33+E$33+F$33+G$33)&lt;H$26,H$12+H$13,H$26-B$33-C$33-D$33-E$33-F$33-G$33)</f>
        <v>0</v>
      </c>
      <c r="I33" s="108">
        <f>IF((I$12+I$13+B$33+C$33+D$33+E$33+F$33+G$33+H$33)&lt;I$26,I$12+I$13,I$26-B$33-C$33-D$33-E$33-F$33-G$33-H$33)</f>
        <v>0</v>
      </c>
      <c r="J33" s="108">
        <f>IF((J$12+J$13+B$33+C$33+D$33+E$33+F$33+G$33+H$33+I$33)&lt;J$26,J$12+J$13,J$26-B$33-C$33-D$33-E$33-F$33-G$33-H$33-I$33)</f>
        <v>0</v>
      </c>
      <c r="K33" s="108">
        <f>IF((K$12+K$13+B$33+C$33+D$33+E$33+F$33+G$33+H$33+I$33+J$33)&lt;K$26,K$12+K$13,K$26-B$33-C$33-D$33-E$33-F$33-G$33-H$33-I$33-J$33)</f>
        <v>0</v>
      </c>
      <c r="L33" s="108">
        <f>IF((L$12+L$13+B$33+C$33+D$33+E$33+F$33+G$33+H$33+I$33+J$33+K$33)&lt;L$26,L$12+L$13,L$26-B$33-C$33-D$33-E$33-F$33-G$33-H$33-I$33-J$33-K$33)</f>
        <v>0</v>
      </c>
      <c r="M33" s="108">
        <f>IF((M$12+M$13+B$33+C$33+D$33+E$33+F$33+G$33+H$33+I$33+J$33+K$33+L$33)&lt;M$26,M$12+M$13,M$26-B$33-C$33-D$33-E$33-F$33-G$33-H$33-I$33-J$33-K$33-L$33)</f>
        <v>0</v>
      </c>
    </row>
    <row r="34" spans="1:13" ht="20.25" x14ac:dyDescent="0.3">
      <c r="A34" s="116"/>
    </row>
    <row r="35" spans="1:13" ht="20.25" x14ac:dyDescent="0.3">
      <c r="A35" s="116"/>
    </row>
    <row r="36" spans="1:13" ht="20.25" x14ac:dyDescent="0.3">
      <c r="A36" s="116"/>
    </row>
  </sheetData>
  <sheetProtection password="CC23" sheet="1" objects="1" scenarios="1"/>
  <mergeCells count="23">
    <mergeCell ref="B3:M3"/>
    <mergeCell ref="B4:C4"/>
    <mergeCell ref="D4:G4"/>
    <mergeCell ref="B5:C5"/>
    <mergeCell ref="D5:G5"/>
    <mergeCell ref="I5:J5"/>
    <mergeCell ref="B6:C6"/>
    <mergeCell ref="D6:G6"/>
    <mergeCell ref="B7:M7"/>
    <mergeCell ref="B8:B9"/>
    <mergeCell ref="C8:C9"/>
    <mergeCell ref="D8:D9"/>
    <mergeCell ref="E8:E9"/>
    <mergeCell ref="F8:F9"/>
    <mergeCell ref="M8:M9"/>
    <mergeCell ref="K8:K9"/>
    <mergeCell ref="L8:L9"/>
    <mergeCell ref="A10:J10"/>
    <mergeCell ref="A11:J11"/>
    <mergeCell ref="G8:G9"/>
    <mergeCell ref="H8:H9"/>
    <mergeCell ref="I8:I9"/>
    <mergeCell ref="J8:J9"/>
  </mergeCells>
  <printOptions horizontalCentered="1" verticalCentered="1" headings="1"/>
  <pageMargins left="0.39370078740157483" right="0.39370078740157483" top="0.39370078740157483" bottom="0.39370078740157483" header="0.39370078740157483" footer="0.39370078740157483"/>
  <pageSetup paperSize="9" scale="66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zoomScale="59" zoomScaleNormal="59" workbookViewId="0">
      <selection activeCell="D4" sqref="D4:G4"/>
    </sheetView>
  </sheetViews>
  <sheetFormatPr defaultColWidth="11.42578125" defaultRowHeight="12.75" x14ac:dyDescent="0.2"/>
  <cols>
    <col min="1" max="1" width="60.28515625" customWidth="1"/>
    <col min="2" max="8" width="16.140625" customWidth="1"/>
    <col min="9" max="9" width="15.7109375" customWidth="1"/>
    <col min="10" max="13" width="16.140625" customWidth="1"/>
    <col min="14" max="15" width="11.42578125" customWidth="1"/>
    <col min="16" max="16" width="6.140625" customWidth="1"/>
  </cols>
  <sheetData>
    <row r="1" spans="1:15" ht="22.5" customHeight="1" thickBot="1" x14ac:dyDescent="0.55000000000000004">
      <c r="B1" s="1"/>
      <c r="C1" s="2"/>
      <c r="D1" s="2"/>
      <c r="E1" s="2"/>
      <c r="F1" s="2"/>
      <c r="G1" s="2"/>
      <c r="H1" s="2"/>
      <c r="I1" s="3"/>
      <c r="J1" s="2"/>
      <c r="K1" s="2"/>
      <c r="L1" s="2"/>
      <c r="M1" s="2"/>
    </row>
    <row r="2" spans="1:15" ht="13.5" thickTop="1" x14ac:dyDescent="0.2"/>
    <row r="3" spans="1:15" ht="54" customHeight="1" thickBot="1" x14ac:dyDescent="0.25">
      <c r="B3" s="147" t="s">
        <v>30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5" ht="30.75" customHeight="1" thickTop="1" thickBot="1" x14ac:dyDescent="0.3">
      <c r="B4" s="149" t="s">
        <v>0</v>
      </c>
      <c r="C4" s="149"/>
      <c r="D4" s="150"/>
      <c r="E4" s="150"/>
      <c r="F4" s="150"/>
      <c r="G4" s="150"/>
      <c r="L4" s="41" t="s">
        <v>24</v>
      </c>
    </row>
    <row r="5" spans="1:15" ht="28.5" customHeight="1" thickTop="1" x14ac:dyDescent="0.25">
      <c r="B5" s="137" t="s">
        <v>1</v>
      </c>
      <c r="C5" s="137"/>
      <c r="D5" s="151"/>
      <c r="E5" s="151"/>
      <c r="F5" s="151"/>
      <c r="G5" s="151"/>
      <c r="I5" s="152" t="s">
        <v>2</v>
      </c>
      <c r="J5" s="152"/>
      <c r="K5" s="4">
        <v>0</v>
      </c>
      <c r="L5" s="40">
        <f>K5/12</f>
        <v>0</v>
      </c>
      <c r="M5" s="5" t="s">
        <v>3</v>
      </c>
    </row>
    <row r="6" spans="1:15" ht="28.5" customHeight="1" thickBot="1" x14ac:dyDescent="0.3">
      <c r="B6" s="137" t="s">
        <v>4</v>
      </c>
      <c r="C6" s="137"/>
      <c r="D6" s="138"/>
      <c r="E6" s="138"/>
      <c r="F6" s="138"/>
      <c r="G6" s="138"/>
      <c r="I6" s="6">
        <v>0.95</v>
      </c>
      <c r="J6" s="7">
        <f>K5*0.95</f>
        <v>0</v>
      </c>
      <c r="K6" s="6">
        <v>1.1000000000000001</v>
      </c>
      <c r="L6" s="7">
        <f>K5*1.1</f>
        <v>0</v>
      </c>
      <c r="M6" s="8" t="s">
        <v>5</v>
      </c>
    </row>
    <row r="7" spans="1:15" ht="19.5" thickTop="1" thickBot="1" x14ac:dyDescent="0.3">
      <c r="B7" s="139" t="s">
        <v>6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1"/>
    </row>
    <row r="8" spans="1:15" x14ac:dyDescent="0.2">
      <c r="B8" s="145" t="s">
        <v>7</v>
      </c>
      <c r="C8" s="145" t="s">
        <v>8</v>
      </c>
      <c r="D8" s="145" t="s">
        <v>9</v>
      </c>
      <c r="E8" s="145" t="s">
        <v>10</v>
      </c>
      <c r="F8" s="145" t="s">
        <v>11</v>
      </c>
      <c r="G8" s="145" t="s">
        <v>12</v>
      </c>
      <c r="H8" s="145" t="s">
        <v>13</v>
      </c>
      <c r="I8" s="145" t="s">
        <v>14</v>
      </c>
      <c r="J8" s="145" t="s">
        <v>15</v>
      </c>
      <c r="K8" s="145" t="s">
        <v>16</v>
      </c>
      <c r="L8" s="145" t="s">
        <v>17</v>
      </c>
      <c r="M8" s="145" t="s">
        <v>18</v>
      </c>
    </row>
    <row r="9" spans="1:15" ht="13.5" thickBot="1" x14ac:dyDescent="0.25"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</row>
    <row r="10" spans="1:15" ht="23.25" customHeight="1" thickBot="1" x14ac:dyDescent="0.25">
      <c r="A10" s="142" t="s">
        <v>31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4"/>
      <c r="L10" s="46">
        <v>0</v>
      </c>
      <c r="M10" s="47"/>
      <c r="N10">
        <f>L10*0.95</f>
        <v>0</v>
      </c>
      <c r="O10" s="45">
        <v>0.95</v>
      </c>
    </row>
    <row r="11" spans="1:15" ht="23.25" customHeight="1" thickBot="1" x14ac:dyDescent="0.25">
      <c r="A11" s="142" t="s">
        <v>25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4"/>
      <c r="L11" s="48">
        <f>L10/2</f>
        <v>0</v>
      </c>
      <c r="M11" s="48">
        <f>L11</f>
        <v>0</v>
      </c>
      <c r="N11">
        <f>L10*1.1</f>
        <v>0</v>
      </c>
      <c r="O11" s="45">
        <v>1.1000000000000001</v>
      </c>
    </row>
    <row r="12" spans="1:15" ht="49.5" customHeight="1" thickBot="1" x14ac:dyDescent="0.35">
      <c r="A12" s="90" t="s">
        <v>35</v>
      </c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O12" s="7"/>
    </row>
    <row r="13" spans="1:15" ht="36" customHeight="1" thickBot="1" x14ac:dyDescent="0.35">
      <c r="A13" s="99" t="s">
        <v>32</v>
      </c>
      <c r="B13" s="100">
        <v>0</v>
      </c>
      <c r="C13" s="100">
        <f>IF(B32&gt;0,B32,0)</f>
        <v>0</v>
      </c>
      <c r="D13" s="100">
        <f t="shared" ref="D13" si="0">IF(C32&gt;0,C32,0)</f>
        <v>0</v>
      </c>
      <c r="E13" s="100">
        <f>IF(D32&gt;0,D32,0)</f>
        <v>0</v>
      </c>
      <c r="F13" s="100">
        <f t="shared" ref="F13:M13" si="1">IF(E32&gt;0,E32,0)</f>
        <v>0</v>
      </c>
      <c r="G13" s="100">
        <f t="shared" si="1"/>
        <v>0</v>
      </c>
      <c r="H13" s="100">
        <f t="shared" si="1"/>
        <v>0</v>
      </c>
      <c r="I13" s="100">
        <f t="shared" si="1"/>
        <v>0</v>
      </c>
      <c r="J13" s="100">
        <f t="shared" si="1"/>
        <v>0</v>
      </c>
      <c r="K13" s="100">
        <f t="shared" si="1"/>
        <v>0</v>
      </c>
      <c r="L13" s="100">
        <f t="shared" si="1"/>
        <v>0</v>
      </c>
      <c r="M13" s="100">
        <f t="shared" si="1"/>
        <v>0</v>
      </c>
    </row>
    <row r="14" spans="1:15" ht="18" customHeight="1" x14ac:dyDescent="0.3">
      <c r="A14" s="111"/>
      <c r="B14" s="11" t="str">
        <f t="shared" ref="B14:M14" si="2">IF(B16&lt;=B12," ","Alult.")</f>
        <v xml:space="preserve"> </v>
      </c>
      <c r="C14" s="11" t="str">
        <f t="shared" si="2"/>
        <v xml:space="preserve"> </v>
      </c>
      <c r="D14" s="11" t="str">
        <f t="shared" si="2"/>
        <v xml:space="preserve"> </v>
      </c>
      <c r="E14" s="11" t="str">
        <f t="shared" si="2"/>
        <v xml:space="preserve"> </v>
      </c>
      <c r="F14" s="11" t="str">
        <f t="shared" si="2"/>
        <v xml:space="preserve"> </v>
      </c>
      <c r="G14" s="11" t="str">
        <f t="shared" si="2"/>
        <v xml:space="preserve"> </v>
      </c>
      <c r="H14" s="11" t="str">
        <f t="shared" si="2"/>
        <v xml:space="preserve"> </v>
      </c>
      <c r="I14" s="11" t="str">
        <f t="shared" si="2"/>
        <v xml:space="preserve"> </v>
      </c>
      <c r="J14" s="11" t="str">
        <f t="shared" si="2"/>
        <v xml:space="preserve"> </v>
      </c>
      <c r="K14" s="11" t="str">
        <f t="shared" si="2"/>
        <v xml:space="preserve"> </v>
      </c>
      <c r="L14" s="11" t="str">
        <f t="shared" si="2"/>
        <v xml:space="preserve"> </v>
      </c>
      <c r="M14" s="11" t="str">
        <f t="shared" si="2"/>
        <v xml:space="preserve"> </v>
      </c>
    </row>
    <row r="15" spans="1:15" ht="15" customHeight="1" thickBot="1" x14ac:dyDescent="0.35">
      <c r="A15" s="111"/>
      <c r="B15" s="42" t="str">
        <f>IF(B17&gt;=B12," ","Túlt.")</f>
        <v xml:space="preserve"> </v>
      </c>
      <c r="C15" s="43" t="str">
        <f t="shared" ref="C15:M15" si="3">IF(C17&gt;=C12," ","Túlt.")</f>
        <v xml:space="preserve"> </v>
      </c>
      <c r="D15" s="43" t="str">
        <f t="shared" si="3"/>
        <v xml:space="preserve"> </v>
      </c>
      <c r="E15" s="43" t="str">
        <f t="shared" si="3"/>
        <v xml:space="preserve"> </v>
      </c>
      <c r="F15" s="43" t="str">
        <f t="shared" si="3"/>
        <v xml:space="preserve"> </v>
      </c>
      <c r="G15" s="43" t="str">
        <f t="shared" si="3"/>
        <v xml:space="preserve"> </v>
      </c>
      <c r="H15" s="43" t="str">
        <f t="shared" si="3"/>
        <v xml:space="preserve"> </v>
      </c>
      <c r="I15" s="43" t="str">
        <f t="shared" si="3"/>
        <v xml:space="preserve"> </v>
      </c>
      <c r="J15" s="43" t="str">
        <f t="shared" si="3"/>
        <v xml:space="preserve"> </v>
      </c>
      <c r="K15" s="43" t="str">
        <f t="shared" si="3"/>
        <v xml:space="preserve"> </v>
      </c>
      <c r="L15" s="43" t="str">
        <f t="shared" si="3"/>
        <v xml:space="preserve"> </v>
      </c>
      <c r="M15" s="43" t="str">
        <f t="shared" si="3"/>
        <v xml:space="preserve"> </v>
      </c>
    </row>
    <row r="16" spans="1:15" ht="18.75" customHeight="1" thickBot="1" x14ac:dyDescent="0.35">
      <c r="A16" s="110" t="s">
        <v>19</v>
      </c>
      <c r="B16" s="12">
        <f>$K$5/12*0.95</f>
        <v>0</v>
      </c>
      <c r="C16" s="12">
        <f t="shared" ref="C16:H16" si="4">$K$5/12*0.95</f>
        <v>0</v>
      </c>
      <c r="D16" s="12">
        <f t="shared" si="4"/>
        <v>0</v>
      </c>
      <c r="E16" s="12">
        <f t="shared" si="4"/>
        <v>0</v>
      </c>
      <c r="F16" s="12">
        <f t="shared" si="4"/>
        <v>0</v>
      </c>
      <c r="G16" s="12">
        <f t="shared" si="4"/>
        <v>0</v>
      </c>
      <c r="H16" s="12">
        <f t="shared" si="4"/>
        <v>0</v>
      </c>
      <c r="I16" s="12">
        <f>($K$5/12+I11)*0.95</f>
        <v>0</v>
      </c>
      <c r="J16" s="12">
        <f>($K$5/12+J11)*0.95</f>
        <v>0</v>
      </c>
      <c r="K16" s="12">
        <f t="shared" ref="K16:M16" si="5">($K$5/12+K11)*0.95</f>
        <v>0</v>
      </c>
      <c r="L16" s="12">
        <f>($K$5/12+L11)*0.95</f>
        <v>0</v>
      </c>
      <c r="M16" s="12">
        <f t="shared" si="5"/>
        <v>0</v>
      </c>
      <c r="N16" s="13"/>
    </row>
    <row r="17" spans="1:14" ht="18.75" customHeight="1" thickBot="1" x14ac:dyDescent="0.35">
      <c r="A17" s="110" t="s">
        <v>20</v>
      </c>
      <c r="B17" s="14">
        <f t="shared" ref="B17:G17" si="6">$K$5/12*1.1</f>
        <v>0</v>
      </c>
      <c r="C17" s="14">
        <f t="shared" si="6"/>
        <v>0</v>
      </c>
      <c r="D17" s="14">
        <f t="shared" si="6"/>
        <v>0</v>
      </c>
      <c r="E17" s="14">
        <f t="shared" si="6"/>
        <v>0</v>
      </c>
      <c r="F17" s="14">
        <f t="shared" si="6"/>
        <v>0</v>
      </c>
      <c r="G17" s="14">
        <f t="shared" si="6"/>
        <v>0</v>
      </c>
      <c r="H17" s="14">
        <f>$K$5/12*1.1</f>
        <v>0</v>
      </c>
      <c r="I17" s="14">
        <f>($K$5/12+I11)*1.1</f>
        <v>0</v>
      </c>
      <c r="J17" s="14">
        <f t="shared" ref="J17:M17" si="7">($K$5/12+J11)*1.1</f>
        <v>0</v>
      </c>
      <c r="K17" s="14">
        <f t="shared" si="7"/>
        <v>0</v>
      </c>
      <c r="L17" s="14">
        <f t="shared" si="7"/>
        <v>0</v>
      </c>
      <c r="M17" s="14">
        <f t="shared" si="7"/>
        <v>0</v>
      </c>
    </row>
    <row r="18" spans="1:14" ht="15" customHeight="1" thickBot="1" x14ac:dyDescent="0.35">
      <c r="A18" s="11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4" ht="15" customHeight="1" x14ac:dyDescent="0.3">
      <c r="A19" s="111"/>
      <c r="B19" s="17" t="s">
        <v>7</v>
      </c>
      <c r="C19" s="18" t="s">
        <v>21</v>
      </c>
      <c r="D19" s="18" t="s">
        <v>21</v>
      </c>
      <c r="E19" s="18" t="s">
        <v>21</v>
      </c>
      <c r="F19" s="18" t="s">
        <v>21</v>
      </c>
      <c r="G19" s="18" t="s">
        <v>21</v>
      </c>
      <c r="H19" s="18" t="s">
        <v>21</v>
      </c>
      <c r="I19" s="18" t="s">
        <v>21</v>
      </c>
      <c r="J19" s="18" t="s">
        <v>21</v>
      </c>
      <c r="K19" s="18" t="s">
        <v>21</v>
      </c>
      <c r="L19" s="18" t="s">
        <v>21</v>
      </c>
      <c r="M19" s="19" t="s">
        <v>21</v>
      </c>
    </row>
    <row r="20" spans="1:14" ht="15" customHeight="1" thickBot="1" x14ac:dyDescent="0.35">
      <c r="A20" s="111"/>
      <c r="B20" s="20"/>
      <c r="C20" s="21" t="s">
        <v>8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21" t="s">
        <v>16</v>
      </c>
      <c r="L20" s="21" t="s">
        <v>17</v>
      </c>
      <c r="M20" s="21" t="s">
        <v>18</v>
      </c>
    </row>
    <row r="21" spans="1:14" ht="18" customHeight="1" thickTop="1" x14ac:dyDescent="0.35">
      <c r="A21" s="110" t="s">
        <v>33</v>
      </c>
      <c r="B21" s="22">
        <f>B12</f>
        <v>0</v>
      </c>
      <c r="C21" s="23">
        <f t="shared" ref="C21:M21" si="8">B21+C12</f>
        <v>0</v>
      </c>
      <c r="D21" s="23">
        <f t="shared" si="8"/>
        <v>0</v>
      </c>
      <c r="E21" s="23">
        <f t="shared" si="8"/>
        <v>0</v>
      </c>
      <c r="F21" s="23">
        <f t="shared" si="8"/>
        <v>0</v>
      </c>
      <c r="G21" s="23">
        <f t="shared" si="8"/>
        <v>0</v>
      </c>
      <c r="H21" s="23">
        <f t="shared" si="8"/>
        <v>0</v>
      </c>
      <c r="I21" s="23">
        <f t="shared" si="8"/>
        <v>0</v>
      </c>
      <c r="J21" s="23">
        <f t="shared" si="8"/>
        <v>0</v>
      </c>
      <c r="K21" s="23">
        <f t="shared" si="8"/>
        <v>0</v>
      </c>
      <c r="L21" s="23">
        <f t="shared" si="8"/>
        <v>0</v>
      </c>
      <c r="M21" s="23">
        <f t="shared" si="8"/>
        <v>0</v>
      </c>
    </row>
    <row r="22" spans="1:14" ht="9" customHeight="1" x14ac:dyDescent="0.3">
      <c r="A22" s="111"/>
      <c r="B22" s="24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4" ht="15" customHeight="1" x14ac:dyDescent="0.3">
      <c r="A23" s="111"/>
      <c r="B23" s="10" t="str">
        <f t="shared" ref="B23:M23" si="9">IF(B25&lt;=B21," ","Alult.")</f>
        <v xml:space="preserve"> </v>
      </c>
      <c r="C23" s="11" t="str">
        <f t="shared" si="9"/>
        <v xml:space="preserve"> </v>
      </c>
      <c r="D23" s="11" t="str">
        <f t="shared" si="9"/>
        <v xml:space="preserve"> </v>
      </c>
      <c r="E23" s="11" t="str">
        <f t="shared" si="9"/>
        <v xml:space="preserve"> </v>
      </c>
      <c r="F23" s="11" t="str">
        <f t="shared" si="9"/>
        <v xml:space="preserve"> </v>
      </c>
      <c r="G23" s="11" t="str">
        <f t="shared" si="9"/>
        <v xml:space="preserve"> </v>
      </c>
      <c r="H23" s="11" t="str">
        <f t="shared" si="9"/>
        <v xml:space="preserve"> </v>
      </c>
      <c r="I23" s="11" t="str">
        <f t="shared" si="9"/>
        <v xml:space="preserve"> </v>
      </c>
      <c r="J23" s="11" t="str">
        <f t="shared" si="9"/>
        <v xml:space="preserve"> </v>
      </c>
      <c r="K23" s="11" t="str">
        <f t="shared" si="9"/>
        <v xml:space="preserve"> </v>
      </c>
      <c r="L23" s="11" t="str">
        <f t="shared" si="9"/>
        <v xml:space="preserve"> </v>
      </c>
      <c r="M23" s="11" t="str">
        <f t="shared" si="9"/>
        <v xml:space="preserve"> </v>
      </c>
    </row>
    <row r="24" spans="1:14" ht="15" customHeight="1" thickBot="1" x14ac:dyDescent="0.35">
      <c r="A24" s="111"/>
      <c r="B24" s="25" t="str">
        <f t="shared" ref="B24:M24" si="10">IF(B26&gt;=B21," ","Túlt.")</f>
        <v xml:space="preserve"> </v>
      </c>
      <c r="C24" s="26" t="str">
        <f t="shared" si="10"/>
        <v xml:space="preserve"> </v>
      </c>
      <c r="D24" s="26" t="str">
        <f t="shared" si="10"/>
        <v xml:space="preserve"> </v>
      </c>
      <c r="E24" s="26" t="str">
        <f t="shared" si="10"/>
        <v xml:space="preserve"> </v>
      </c>
      <c r="F24" s="26" t="str">
        <f t="shared" si="10"/>
        <v xml:space="preserve"> </v>
      </c>
      <c r="G24" s="26" t="str">
        <f t="shared" si="10"/>
        <v xml:space="preserve"> </v>
      </c>
      <c r="H24" s="26" t="str">
        <f t="shared" si="10"/>
        <v xml:space="preserve"> </v>
      </c>
      <c r="I24" s="26" t="str">
        <f t="shared" si="10"/>
        <v xml:space="preserve"> </v>
      </c>
      <c r="J24" s="11" t="str">
        <f t="shared" si="10"/>
        <v xml:space="preserve"> </v>
      </c>
      <c r="K24" s="11" t="str">
        <f t="shared" si="10"/>
        <v xml:space="preserve"> </v>
      </c>
      <c r="L24" s="11" t="str">
        <f t="shared" si="10"/>
        <v xml:space="preserve"> </v>
      </c>
      <c r="M24" s="11" t="str">
        <f t="shared" si="10"/>
        <v xml:space="preserve"> </v>
      </c>
    </row>
    <row r="25" spans="1:14" ht="20.25" customHeight="1" thickBot="1" x14ac:dyDescent="0.35">
      <c r="A25" s="110" t="s">
        <v>19</v>
      </c>
      <c r="B25" s="27">
        <f>$K$5/12*0.95</f>
        <v>0</v>
      </c>
      <c r="C25" s="28">
        <f>$K$5/12*0.95+B25</f>
        <v>0</v>
      </c>
      <c r="D25" s="28">
        <f t="shared" ref="D25:H25" si="11">$K$5/12*0.95+C25</f>
        <v>0</v>
      </c>
      <c r="E25" s="28">
        <f t="shared" si="11"/>
        <v>0</v>
      </c>
      <c r="F25" s="28">
        <f t="shared" si="11"/>
        <v>0</v>
      </c>
      <c r="G25" s="28">
        <f t="shared" si="11"/>
        <v>0</v>
      </c>
      <c r="H25" s="28">
        <f t="shared" si="11"/>
        <v>0</v>
      </c>
      <c r="I25" s="28">
        <f t="shared" ref="I25" si="12">$K$5/12*0.95+H25</f>
        <v>0</v>
      </c>
      <c r="J25" s="28">
        <f t="shared" ref="J25" si="13">$K$5/12*0.95+I25</f>
        <v>0</v>
      </c>
      <c r="K25" s="28">
        <f t="shared" ref="K25" si="14">$K$5/12*0.95+J25</f>
        <v>0</v>
      </c>
      <c r="L25" s="29">
        <f t="shared" ref="L25:M25" si="15">($K$5/12+L11)*0.95+K25</f>
        <v>0</v>
      </c>
      <c r="M25" s="29">
        <f t="shared" si="15"/>
        <v>0</v>
      </c>
      <c r="N25" s="13">
        <f>J6+N10-M25</f>
        <v>0</v>
      </c>
    </row>
    <row r="26" spans="1:14" ht="20.25" customHeight="1" thickTop="1" thickBot="1" x14ac:dyDescent="0.35">
      <c r="A26" s="110" t="s">
        <v>20</v>
      </c>
      <c r="B26" s="30">
        <f t="shared" ref="B26" si="16">$K$5/12*1.1</f>
        <v>0</v>
      </c>
      <c r="C26" s="31">
        <f>$K$5/12*1.1+B26</f>
        <v>0</v>
      </c>
      <c r="D26" s="31">
        <f t="shared" ref="D26:H26" si="17">$K$5/12*1.1+C26</f>
        <v>0</v>
      </c>
      <c r="E26" s="31">
        <f t="shared" si="17"/>
        <v>0</v>
      </c>
      <c r="F26" s="31">
        <f t="shared" si="17"/>
        <v>0</v>
      </c>
      <c r="G26" s="31">
        <f t="shared" si="17"/>
        <v>0</v>
      </c>
      <c r="H26" s="31">
        <f t="shared" si="17"/>
        <v>0</v>
      </c>
      <c r="I26" s="31">
        <f t="shared" ref="I26" si="18">$K$5/12*1.1+H26</f>
        <v>0</v>
      </c>
      <c r="J26" s="31">
        <f t="shared" ref="J26" si="19">$K$5/12*1.1+I26</f>
        <v>0</v>
      </c>
      <c r="K26" s="31">
        <f t="shared" ref="K26" si="20">$K$5/12*1.1+J26</f>
        <v>0</v>
      </c>
      <c r="L26" s="32">
        <f t="shared" ref="L26:M26" si="21">($K$5/12+L11)*1.1+K26</f>
        <v>0</v>
      </c>
      <c r="M26" s="32">
        <f t="shared" si="21"/>
        <v>0</v>
      </c>
      <c r="N26" s="13">
        <f>L6+N11-M26</f>
        <v>0</v>
      </c>
    </row>
    <row r="27" spans="1:14" ht="9" customHeight="1" x14ac:dyDescent="0.3">
      <c r="A27" s="112"/>
      <c r="B27" s="33"/>
      <c r="C27" s="34"/>
      <c r="D27" s="35"/>
      <c r="E27" s="33"/>
      <c r="F27" s="34"/>
      <c r="G27" s="35"/>
      <c r="H27" s="33"/>
      <c r="I27" s="34"/>
      <c r="J27" s="35"/>
      <c r="K27" s="33"/>
      <c r="L27" s="34"/>
      <c r="M27" s="36"/>
    </row>
    <row r="28" spans="1:14" ht="20.25" x14ac:dyDescent="0.3">
      <c r="A28" s="113"/>
      <c r="B28" s="33"/>
      <c r="C28" s="33"/>
      <c r="D28" s="33"/>
      <c r="E28" s="33"/>
      <c r="F28" s="33"/>
      <c r="G28" s="33"/>
      <c r="H28" s="37" t="str">
        <f>IF(H30&lt;=H21," ","Alult.")</f>
        <v xml:space="preserve"> </v>
      </c>
      <c r="I28" s="33"/>
      <c r="J28" s="33"/>
      <c r="K28" s="33"/>
      <c r="L28" s="33"/>
      <c r="M28" s="33"/>
    </row>
    <row r="29" spans="1:14" ht="21" thickBot="1" x14ac:dyDescent="0.35">
      <c r="A29" s="113"/>
      <c r="B29" s="33"/>
      <c r="C29" s="33"/>
      <c r="D29" s="33"/>
      <c r="E29" s="33"/>
      <c r="F29" s="33"/>
      <c r="G29" s="33"/>
      <c r="H29" s="37" t="str">
        <f>IF(H30&gt;=H21," ","Túlt.")</f>
        <v xml:space="preserve"> </v>
      </c>
      <c r="I29" s="33"/>
      <c r="J29" s="33"/>
      <c r="K29" s="33"/>
      <c r="L29" s="33"/>
      <c r="M29" s="33"/>
    </row>
    <row r="30" spans="1:14" ht="24.75" customHeight="1" x14ac:dyDescent="0.3">
      <c r="A30" s="114" t="s">
        <v>22</v>
      </c>
      <c r="B30" s="33"/>
      <c r="C30" s="33"/>
      <c r="D30" s="33"/>
      <c r="E30" s="33"/>
      <c r="F30" s="33"/>
      <c r="G30" s="33"/>
      <c r="H30" s="38">
        <f>(K5/12)*7*0.75</f>
        <v>0</v>
      </c>
      <c r="I30" s="33"/>
      <c r="J30" s="33"/>
      <c r="K30" s="33"/>
      <c r="L30" s="33"/>
      <c r="M30" s="33"/>
    </row>
    <row r="31" spans="1:14" ht="31.5" customHeight="1" x14ac:dyDescent="0.3">
      <c r="A31" s="49" t="s">
        <v>23</v>
      </c>
      <c r="B31" s="39">
        <f t="shared" ref="B31:M31" si="22">B12-B17</f>
        <v>0</v>
      </c>
      <c r="C31" s="39">
        <f t="shared" si="22"/>
        <v>0</v>
      </c>
      <c r="D31" s="39">
        <f t="shared" si="22"/>
        <v>0</v>
      </c>
      <c r="E31" s="39">
        <f t="shared" si="22"/>
        <v>0</v>
      </c>
      <c r="F31" s="39">
        <f t="shared" si="22"/>
        <v>0</v>
      </c>
      <c r="G31" s="39">
        <f t="shared" si="22"/>
        <v>0</v>
      </c>
      <c r="H31" s="39">
        <f t="shared" si="22"/>
        <v>0</v>
      </c>
      <c r="I31" s="39">
        <f t="shared" si="22"/>
        <v>0</v>
      </c>
      <c r="J31" s="39">
        <f t="shared" si="22"/>
        <v>0</v>
      </c>
      <c r="K31" s="39">
        <f t="shared" si="22"/>
        <v>0</v>
      </c>
      <c r="L31" s="39">
        <f t="shared" si="22"/>
        <v>0</v>
      </c>
      <c r="M31" s="39">
        <f t="shared" si="22"/>
        <v>0</v>
      </c>
    </row>
    <row r="32" spans="1:14" ht="47.25" customHeight="1" x14ac:dyDescent="0.35">
      <c r="A32" s="97" t="s">
        <v>34</v>
      </c>
      <c r="B32" s="98">
        <f>B21-B26</f>
        <v>0</v>
      </c>
      <c r="C32" s="98">
        <f t="shared" ref="C32:M32" si="23">C21-C26</f>
        <v>0</v>
      </c>
      <c r="D32" s="98">
        <f t="shared" si="23"/>
        <v>0</v>
      </c>
      <c r="E32" s="98">
        <f t="shared" si="23"/>
        <v>0</v>
      </c>
      <c r="F32" s="98">
        <f t="shared" si="23"/>
        <v>0</v>
      </c>
      <c r="G32" s="98">
        <f t="shared" si="23"/>
        <v>0</v>
      </c>
      <c r="H32" s="98">
        <f t="shared" si="23"/>
        <v>0</v>
      </c>
      <c r="I32" s="98">
        <f t="shared" si="23"/>
        <v>0</v>
      </c>
      <c r="J32" s="98">
        <f t="shared" si="23"/>
        <v>0</v>
      </c>
      <c r="K32" s="98">
        <f t="shared" si="23"/>
        <v>0</v>
      </c>
      <c r="L32" s="98">
        <f t="shared" si="23"/>
        <v>0</v>
      </c>
      <c r="M32" s="98">
        <f t="shared" si="23"/>
        <v>0</v>
      </c>
    </row>
    <row r="33" spans="1:13" ht="48" customHeight="1" x14ac:dyDescent="0.3">
      <c r="A33" s="96" t="s">
        <v>36</v>
      </c>
      <c r="B33" s="108">
        <f>IF((B12+B13)&gt;B17,B17,(B12+B13))</f>
        <v>0</v>
      </c>
      <c r="C33" s="108">
        <f>IF((C$12+C$13+B$33)&lt;C$26,C$12+C$13,C$26-B$33)</f>
        <v>0</v>
      </c>
      <c r="D33" s="108">
        <f>IF((D$12+D$13+B$33+C$33)&lt;D$26,D$12+D$13,D$26-B$33-C$33)</f>
        <v>0</v>
      </c>
      <c r="E33" s="108">
        <f>IF((E$12+E$13+B$33+C$33+D$33)&lt;E$26,E$12+E$13,E$26-B$33-C$33-D$33)</f>
        <v>0</v>
      </c>
      <c r="F33" s="108">
        <f>IF((F$12+F$13+B$33+C$33+D$33+E$33)&lt;F$26,F$12+F$13,F$26-B$33-C$33-D$33-E$33)</f>
        <v>0</v>
      </c>
      <c r="G33" s="108">
        <f>IF((G$12+G$13+B$33+C$33+D$33+E$33+F$33)&lt;G$26,G$12+G$13,G$26-B$33-C$33-D$33-E$33-F$33)</f>
        <v>0</v>
      </c>
      <c r="H33" s="108">
        <f>IF((H$12+H$13+B$33+C$33+D$33+E$33+F$33+G$33)&lt;H$26,H$12+H$13,H$26-B$33-C$33-D$33-E$33-F$33-G$33)</f>
        <v>0</v>
      </c>
      <c r="I33" s="108">
        <f>IF((I$12+I$13+B$33+C$33+D$33+E$33+F$33+G$33+H$33)&lt;I$26,I$12+I$13,I$26-B$33-C$33-D$33-E$33-F$33-G$33-H$33)</f>
        <v>0</v>
      </c>
      <c r="J33" s="108">
        <f>IF((J$12+J$13+B$33+C$33+D$33+E$33+F$33+G$33+H$33+I$33)&lt;J$26,J$12+J$13,J$26-B$33-C$33-D$33-E$33-F$33-G$33-H$33-I$33)</f>
        <v>0</v>
      </c>
      <c r="K33" s="108">
        <f>IF((K$12+K$13+B$33+C$33+D$33+E$33+F$33+G$33+H$33+I$33+J$33)&lt;K$26,K$12+K$13,K$26-B$33-C$33-D$33-E$33-F$33-G$33-H$33-I$33-J$33)</f>
        <v>0</v>
      </c>
      <c r="L33" s="108">
        <f>IF((L$12+L$13+B$33+C$33+D$33+E$33+F$33+G$33+H$33+I$33+J$33+K$33)&lt;L$26,L$12+L$13,L$26-B$33-C$33-D$33-E$33-F$33-G$33-H$33-I$33-J$33-K$33)</f>
        <v>0</v>
      </c>
      <c r="M33" s="108">
        <f>IF((M$12+M$13+B$33+C$33+D$33+E$33+F$33+G$33+H$33+I$33+J$33+K$33+L$33)&lt;M$26,M$12+M$13,M$26-B$33-C$33-D$33-E$33-F$33-G$33-H$33-I$33-J$33-K$33-L$33)</f>
        <v>0</v>
      </c>
    </row>
  </sheetData>
  <sheetProtection password="CC23" sheet="1" objects="1" scenarios="1"/>
  <mergeCells count="23">
    <mergeCell ref="B3:M3"/>
    <mergeCell ref="B4:C4"/>
    <mergeCell ref="D4:G4"/>
    <mergeCell ref="B5:C5"/>
    <mergeCell ref="D5:G5"/>
    <mergeCell ref="I5:J5"/>
    <mergeCell ref="B6:C6"/>
    <mergeCell ref="D6:G6"/>
    <mergeCell ref="B7:M7"/>
    <mergeCell ref="B8:B9"/>
    <mergeCell ref="C8:C9"/>
    <mergeCell ref="D8:D9"/>
    <mergeCell ref="E8:E9"/>
    <mergeCell ref="F8:F9"/>
    <mergeCell ref="M8:M9"/>
    <mergeCell ref="L8:L9"/>
    <mergeCell ref="A10:K10"/>
    <mergeCell ref="A11:K11"/>
    <mergeCell ref="G8:G9"/>
    <mergeCell ref="H8:H9"/>
    <mergeCell ref="I8:I9"/>
    <mergeCell ref="J8:J9"/>
    <mergeCell ref="K8:K9"/>
  </mergeCells>
  <printOptions horizontalCentered="1" verticalCentered="1" headings="1"/>
  <pageMargins left="0.39370078740157483" right="0.39370078740157483" top="0.39370078740157483" bottom="0.39370078740157483" header="0.39370078740157483" footer="0.39370078740157483"/>
  <pageSetup paperSize="9" scale="66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zoomScale="59" zoomScaleNormal="59" workbookViewId="0">
      <selection activeCell="B12" sqref="B12"/>
    </sheetView>
  </sheetViews>
  <sheetFormatPr defaultColWidth="11.42578125" defaultRowHeight="12.75" x14ac:dyDescent="0.2"/>
  <cols>
    <col min="1" max="1" width="68" customWidth="1"/>
    <col min="2" max="8" width="16.140625" customWidth="1"/>
    <col min="9" max="9" width="15.7109375" customWidth="1"/>
    <col min="10" max="13" width="16.140625" customWidth="1"/>
    <col min="14" max="15" width="11.42578125" customWidth="1"/>
    <col min="16" max="16" width="6.140625" customWidth="1"/>
  </cols>
  <sheetData>
    <row r="1" spans="1:15" ht="22.5" customHeight="1" thickBot="1" x14ac:dyDescent="0.55000000000000004">
      <c r="B1" s="1"/>
      <c r="C1" s="2"/>
      <c r="D1" s="2"/>
      <c r="E1" s="2"/>
      <c r="F1" s="2"/>
      <c r="G1" s="2"/>
      <c r="H1" s="2"/>
      <c r="I1" s="3"/>
      <c r="J1" s="2"/>
      <c r="K1" s="2"/>
      <c r="L1" s="2"/>
      <c r="M1" s="2"/>
    </row>
    <row r="2" spans="1:15" ht="13.5" thickTop="1" x14ac:dyDescent="0.2"/>
    <row r="3" spans="1:15" ht="45" customHeight="1" thickBot="1" x14ac:dyDescent="0.25">
      <c r="B3" s="147" t="s">
        <v>38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5" ht="30.75" customHeight="1" thickTop="1" thickBot="1" x14ac:dyDescent="0.3">
      <c r="B4" s="149" t="s">
        <v>0</v>
      </c>
      <c r="C4" s="149"/>
      <c r="D4" s="150"/>
      <c r="E4" s="150"/>
      <c r="F4" s="150"/>
      <c r="G4" s="150"/>
      <c r="L4" s="41" t="s">
        <v>24</v>
      </c>
    </row>
    <row r="5" spans="1:15" ht="28.5" customHeight="1" thickTop="1" x14ac:dyDescent="0.25">
      <c r="B5" s="137" t="s">
        <v>1</v>
      </c>
      <c r="C5" s="137"/>
      <c r="D5" s="151"/>
      <c r="E5" s="151"/>
      <c r="F5" s="151"/>
      <c r="G5" s="151"/>
      <c r="I5" s="152" t="s">
        <v>2</v>
      </c>
      <c r="J5" s="152"/>
      <c r="K5" s="4">
        <v>0</v>
      </c>
      <c r="L5" s="40">
        <f>K5/12</f>
        <v>0</v>
      </c>
      <c r="M5" s="5" t="s">
        <v>3</v>
      </c>
    </row>
    <row r="6" spans="1:15" ht="28.5" customHeight="1" thickBot="1" x14ac:dyDescent="0.3">
      <c r="B6" s="137" t="s">
        <v>4</v>
      </c>
      <c r="C6" s="137"/>
      <c r="D6" s="138"/>
      <c r="E6" s="138"/>
      <c r="F6" s="138"/>
      <c r="G6" s="138"/>
      <c r="I6" s="6">
        <v>0.95</v>
      </c>
      <c r="J6" s="7">
        <f>K5*0.95</f>
        <v>0</v>
      </c>
      <c r="K6" s="6">
        <v>1.1000000000000001</v>
      </c>
      <c r="L6" s="7">
        <f>K5*1.1</f>
        <v>0</v>
      </c>
      <c r="M6" s="8" t="s">
        <v>5</v>
      </c>
    </row>
    <row r="7" spans="1:15" ht="19.5" thickTop="1" thickBot="1" x14ac:dyDescent="0.3">
      <c r="B7" s="139" t="s">
        <v>6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1"/>
    </row>
    <row r="8" spans="1:15" x14ac:dyDescent="0.2">
      <c r="B8" s="145" t="s">
        <v>7</v>
      </c>
      <c r="C8" s="145" t="s">
        <v>8</v>
      </c>
      <c r="D8" s="145" t="s">
        <v>9</v>
      </c>
      <c r="E8" s="145" t="s">
        <v>10</v>
      </c>
      <c r="F8" s="145" t="s">
        <v>11</v>
      </c>
      <c r="G8" s="145" t="s">
        <v>12</v>
      </c>
      <c r="H8" s="145" t="s">
        <v>13</v>
      </c>
      <c r="I8" s="145" t="s">
        <v>14</v>
      </c>
      <c r="J8" s="145" t="s">
        <v>15</v>
      </c>
      <c r="K8" s="145" t="s">
        <v>16</v>
      </c>
      <c r="L8" s="145" t="s">
        <v>17</v>
      </c>
      <c r="M8" s="145" t="s">
        <v>18</v>
      </c>
    </row>
    <row r="9" spans="1:15" ht="13.5" thickBot="1" x14ac:dyDescent="0.25"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</row>
    <row r="10" spans="1:15" ht="23.25" customHeight="1" thickBot="1" x14ac:dyDescent="0.25">
      <c r="A10" s="142" t="s">
        <v>31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4"/>
      <c r="M10" s="46">
        <v>0</v>
      </c>
      <c r="N10">
        <f>M10*0.95</f>
        <v>0</v>
      </c>
      <c r="O10" s="45">
        <v>0.95</v>
      </c>
    </row>
    <row r="11" spans="1:15" ht="23.25" customHeight="1" thickBot="1" x14ac:dyDescent="0.25">
      <c r="A11" s="142" t="s">
        <v>25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4"/>
      <c r="M11" s="48">
        <f>M10</f>
        <v>0</v>
      </c>
      <c r="N11">
        <f>M10*1.1</f>
        <v>0</v>
      </c>
      <c r="O11" s="45">
        <v>1.1000000000000001</v>
      </c>
    </row>
    <row r="12" spans="1:15" ht="52.5" customHeight="1" thickBot="1" x14ac:dyDescent="0.35">
      <c r="A12" s="90" t="s">
        <v>35</v>
      </c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O12" s="7"/>
    </row>
    <row r="13" spans="1:15" ht="30.75" customHeight="1" thickBot="1" x14ac:dyDescent="0.35">
      <c r="A13" s="99" t="s">
        <v>32</v>
      </c>
      <c r="B13" s="100">
        <v>0</v>
      </c>
      <c r="C13" s="100">
        <f>IF(B32&gt;0,B32,0)</f>
        <v>0</v>
      </c>
      <c r="D13" s="100">
        <f t="shared" ref="D13" si="0">IF(C32&gt;0,C32,0)</f>
        <v>0</v>
      </c>
      <c r="E13" s="100">
        <f>IF(D32&gt;0,D32,0)</f>
        <v>0</v>
      </c>
      <c r="F13" s="100">
        <f t="shared" ref="F13:M13" si="1">IF(E32&gt;0,E32,0)</f>
        <v>0</v>
      </c>
      <c r="G13" s="100">
        <f t="shared" si="1"/>
        <v>0</v>
      </c>
      <c r="H13" s="100">
        <f t="shared" si="1"/>
        <v>0</v>
      </c>
      <c r="I13" s="100">
        <f t="shared" si="1"/>
        <v>0</v>
      </c>
      <c r="J13" s="100">
        <f t="shared" si="1"/>
        <v>0</v>
      </c>
      <c r="K13" s="100">
        <f t="shared" si="1"/>
        <v>0</v>
      </c>
      <c r="L13" s="100">
        <f t="shared" si="1"/>
        <v>0</v>
      </c>
      <c r="M13" s="100">
        <f t="shared" si="1"/>
        <v>0</v>
      </c>
    </row>
    <row r="14" spans="1:15" ht="18" customHeight="1" x14ac:dyDescent="0.3">
      <c r="A14" s="111"/>
      <c r="B14" s="11" t="str">
        <f t="shared" ref="B14:M14" si="2">IF(B16&lt;=B12," ","Alult.")</f>
        <v xml:space="preserve"> </v>
      </c>
      <c r="C14" s="11" t="str">
        <f t="shared" si="2"/>
        <v xml:space="preserve"> </v>
      </c>
      <c r="D14" s="11" t="str">
        <f t="shared" si="2"/>
        <v xml:space="preserve"> </v>
      </c>
      <c r="E14" s="11" t="str">
        <f t="shared" si="2"/>
        <v xml:space="preserve"> </v>
      </c>
      <c r="F14" s="11" t="str">
        <f t="shared" si="2"/>
        <v xml:space="preserve"> </v>
      </c>
      <c r="G14" s="11" t="str">
        <f t="shared" si="2"/>
        <v xml:space="preserve"> </v>
      </c>
      <c r="H14" s="11" t="str">
        <f t="shared" si="2"/>
        <v xml:space="preserve"> </v>
      </c>
      <c r="I14" s="11" t="str">
        <f t="shared" si="2"/>
        <v xml:space="preserve"> </v>
      </c>
      <c r="J14" s="11" t="str">
        <f t="shared" si="2"/>
        <v xml:space="preserve"> </v>
      </c>
      <c r="K14" s="11" t="str">
        <f t="shared" si="2"/>
        <v xml:space="preserve"> </v>
      </c>
      <c r="L14" s="11" t="str">
        <f t="shared" si="2"/>
        <v xml:space="preserve"> </v>
      </c>
      <c r="M14" s="11" t="str">
        <f t="shared" si="2"/>
        <v xml:space="preserve"> </v>
      </c>
    </row>
    <row r="15" spans="1:15" ht="15" customHeight="1" thickBot="1" x14ac:dyDescent="0.35">
      <c r="A15" s="111"/>
      <c r="B15" s="42" t="str">
        <f>IF(B17&gt;=B12," ","Túlt.")</f>
        <v xml:space="preserve"> </v>
      </c>
      <c r="C15" s="43" t="str">
        <f t="shared" ref="C15:M15" si="3">IF(C17&gt;=C12," ","Túlt.")</f>
        <v xml:space="preserve"> </v>
      </c>
      <c r="D15" s="43" t="str">
        <f t="shared" si="3"/>
        <v xml:space="preserve"> </v>
      </c>
      <c r="E15" s="43" t="str">
        <f t="shared" si="3"/>
        <v xml:space="preserve"> </v>
      </c>
      <c r="F15" s="43" t="str">
        <f t="shared" si="3"/>
        <v xml:space="preserve"> </v>
      </c>
      <c r="G15" s="43" t="str">
        <f t="shared" si="3"/>
        <v xml:space="preserve"> </v>
      </c>
      <c r="H15" s="43" t="str">
        <f t="shared" si="3"/>
        <v xml:space="preserve"> </v>
      </c>
      <c r="I15" s="43" t="str">
        <f t="shared" si="3"/>
        <v xml:space="preserve"> </v>
      </c>
      <c r="J15" s="43" t="str">
        <f t="shared" si="3"/>
        <v xml:space="preserve"> </v>
      </c>
      <c r="K15" s="43" t="str">
        <f t="shared" si="3"/>
        <v xml:space="preserve"> </v>
      </c>
      <c r="L15" s="43" t="str">
        <f t="shared" si="3"/>
        <v xml:space="preserve"> </v>
      </c>
      <c r="M15" s="43" t="str">
        <f t="shared" si="3"/>
        <v xml:space="preserve"> </v>
      </c>
    </row>
    <row r="16" spans="1:15" ht="18.75" customHeight="1" thickBot="1" x14ac:dyDescent="0.35">
      <c r="A16" s="110" t="s">
        <v>19</v>
      </c>
      <c r="B16" s="12">
        <f>$K$5/12*0.95</f>
        <v>0</v>
      </c>
      <c r="C16" s="12">
        <f t="shared" ref="C16:H16" si="4">$K$5/12*0.95</f>
        <v>0</v>
      </c>
      <c r="D16" s="12">
        <f t="shared" si="4"/>
        <v>0</v>
      </c>
      <c r="E16" s="12">
        <f t="shared" si="4"/>
        <v>0</v>
      </c>
      <c r="F16" s="12">
        <f t="shared" si="4"/>
        <v>0</v>
      </c>
      <c r="G16" s="12">
        <f t="shared" si="4"/>
        <v>0</v>
      </c>
      <c r="H16" s="12">
        <f t="shared" si="4"/>
        <v>0</v>
      </c>
      <c r="I16" s="12">
        <f>($K$5/12+I11)*0.95</f>
        <v>0</v>
      </c>
      <c r="J16" s="12">
        <f>($K$5/12+J11)*0.95</f>
        <v>0</v>
      </c>
      <c r="K16" s="12">
        <f t="shared" ref="K16:M16" si="5">($K$5/12+K11)*0.95</f>
        <v>0</v>
      </c>
      <c r="L16" s="12">
        <f>($K$5/12+L11)*0.95</f>
        <v>0</v>
      </c>
      <c r="M16" s="12">
        <f t="shared" si="5"/>
        <v>0</v>
      </c>
      <c r="N16" s="13"/>
    </row>
    <row r="17" spans="1:14" ht="18.75" customHeight="1" thickBot="1" x14ac:dyDescent="0.35">
      <c r="A17" s="110" t="s">
        <v>20</v>
      </c>
      <c r="B17" s="14">
        <f t="shared" ref="B17:G17" si="6">$K$5/12*1.1</f>
        <v>0</v>
      </c>
      <c r="C17" s="14">
        <f t="shared" si="6"/>
        <v>0</v>
      </c>
      <c r="D17" s="14">
        <f t="shared" si="6"/>
        <v>0</v>
      </c>
      <c r="E17" s="14">
        <f t="shared" si="6"/>
        <v>0</v>
      </c>
      <c r="F17" s="14">
        <f t="shared" si="6"/>
        <v>0</v>
      </c>
      <c r="G17" s="14">
        <f t="shared" si="6"/>
        <v>0</v>
      </c>
      <c r="H17" s="14">
        <f>$K$5/12*1.1</f>
        <v>0</v>
      </c>
      <c r="I17" s="14">
        <f>($K$5/12+I11)*1.1</f>
        <v>0</v>
      </c>
      <c r="J17" s="14">
        <f t="shared" ref="J17:M17" si="7">($K$5/12+J11)*1.1</f>
        <v>0</v>
      </c>
      <c r="K17" s="14">
        <f t="shared" si="7"/>
        <v>0</v>
      </c>
      <c r="L17" s="14">
        <f t="shared" si="7"/>
        <v>0</v>
      </c>
      <c r="M17" s="14">
        <f t="shared" si="7"/>
        <v>0</v>
      </c>
    </row>
    <row r="18" spans="1:14" ht="15" customHeight="1" thickBot="1" x14ac:dyDescent="0.35">
      <c r="A18" s="11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4" ht="15" customHeight="1" x14ac:dyDescent="0.3">
      <c r="A19" s="111"/>
      <c r="B19" s="17" t="s">
        <v>7</v>
      </c>
      <c r="C19" s="18" t="s">
        <v>21</v>
      </c>
      <c r="D19" s="18" t="s">
        <v>21</v>
      </c>
      <c r="E19" s="18" t="s">
        <v>21</v>
      </c>
      <c r="F19" s="18" t="s">
        <v>21</v>
      </c>
      <c r="G19" s="18" t="s">
        <v>21</v>
      </c>
      <c r="H19" s="18" t="s">
        <v>21</v>
      </c>
      <c r="I19" s="18" t="s">
        <v>21</v>
      </c>
      <c r="J19" s="18" t="s">
        <v>21</v>
      </c>
      <c r="K19" s="18" t="s">
        <v>21</v>
      </c>
      <c r="L19" s="18" t="s">
        <v>21</v>
      </c>
      <c r="M19" s="19" t="s">
        <v>21</v>
      </c>
    </row>
    <row r="20" spans="1:14" ht="15" customHeight="1" thickBot="1" x14ac:dyDescent="0.35">
      <c r="A20" s="111"/>
      <c r="B20" s="20"/>
      <c r="C20" s="21" t="s">
        <v>8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21" t="s">
        <v>16</v>
      </c>
      <c r="L20" s="21" t="s">
        <v>17</v>
      </c>
      <c r="M20" s="21" t="s">
        <v>18</v>
      </c>
    </row>
    <row r="21" spans="1:14" ht="18" customHeight="1" thickTop="1" x14ac:dyDescent="0.35">
      <c r="A21" s="110" t="s">
        <v>33</v>
      </c>
      <c r="B21" s="22">
        <f>B12</f>
        <v>0</v>
      </c>
      <c r="C21" s="23">
        <f t="shared" ref="C21:M21" si="8">B21+C12</f>
        <v>0</v>
      </c>
      <c r="D21" s="23">
        <f t="shared" si="8"/>
        <v>0</v>
      </c>
      <c r="E21" s="23">
        <f t="shared" si="8"/>
        <v>0</v>
      </c>
      <c r="F21" s="23">
        <f t="shared" si="8"/>
        <v>0</v>
      </c>
      <c r="G21" s="23">
        <f t="shared" si="8"/>
        <v>0</v>
      </c>
      <c r="H21" s="23">
        <f t="shared" si="8"/>
        <v>0</v>
      </c>
      <c r="I21" s="23">
        <f t="shared" si="8"/>
        <v>0</v>
      </c>
      <c r="J21" s="23">
        <f t="shared" si="8"/>
        <v>0</v>
      </c>
      <c r="K21" s="23">
        <f t="shared" si="8"/>
        <v>0</v>
      </c>
      <c r="L21" s="23">
        <f t="shared" si="8"/>
        <v>0</v>
      </c>
      <c r="M21" s="23">
        <f t="shared" si="8"/>
        <v>0</v>
      </c>
    </row>
    <row r="22" spans="1:14" ht="9" customHeight="1" x14ac:dyDescent="0.3">
      <c r="A22" s="111"/>
      <c r="B22" s="24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4" ht="15" customHeight="1" x14ac:dyDescent="0.3">
      <c r="A23" s="111"/>
      <c r="B23" s="10" t="str">
        <f t="shared" ref="B23:M23" si="9">IF(B25&lt;=B21," ","Alult.")</f>
        <v xml:space="preserve"> </v>
      </c>
      <c r="C23" s="11" t="str">
        <f t="shared" si="9"/>
        <v xml:space="preserve"> </v>
      </c>
      <c r="D23" s="11" t="str">
        <f t="shared" si="9"/>
        <v xml:space="preserve"> </v>
      </c>
      <c r="E23" s="11" t="str">
        <f t="shared" si="9"/>
        <v xml:space="preserve"> </v>
      </c>
      <c r="F23" s="11" t="str">
        <f t="shared" si="9"/>
        <v xml:space="preserve"> </v>
      </c>
      <c r="G23" s="11" t="str">
        <f t="shared" si="9"/>
        <v xml:space="preserve"> </v>
      </c>
      <c r="H23" s="11" t="str">
        <f t="shared" si="9"/>
        <v xml:space="preserve"> </v>
      </c>
      <c r="I23" s="11" t="str">
        <f t="shared" si="9"/>
        <v xml:space="preserve"> </v>
      </c>
      <c r="J23" s="11" t="str">
        <f t="shared" si="9"/>
        <v xml:space="preserve"> </v>
      </c>
      <c r="K23" s="11" t="str">
        <f t="shared" si="9"/>
        <v xml:space="preserve"> </v>
      </c>
      <c r="L23" s="11" t="str">
        <f t="shared" si="9"/>
        <v xml:space="preserve"> </v>
      </c>
      <c r="M23" s="11" t="str">
        <f t="shared" si="9"/>
        <v xml:space="preserve"> </v>
      </c>
    </row>
    <row r="24" spans="1:14" ht="15" customHeight="1" thickBot="1" x14ac:dyDescent="0.35">
      <c r="A24" s="111"/>
      <c r="B24" s="25" t="str">
        <f t="shared" ref="B24:M24" si="10">IF(B26&gt;=B21," ","Túlt.")</f>
        <v xml:space="preserve"> </v>
      </c>
      <c r="C24" s="26" t="str">
        <f t="shared" si="10"/>
        <v xml:space="preserve"> </v>
      </c>
      <c r="D24" s="26" t="str">
        <f t="shared" si="10"/>
        <v xml:space="preserve"> </v>
      </c>
      <c r="E24" s="26" t="str">
        <f t="shared" si="10"/>
        <v xml:space="preserve"> </v>
      </c>
      <c r="F24" s="26" t="str">
        <f t="shared" si="10"/>
        <v xml:space="preserve"> </v>
      </c>
      <c r="G24" s="26" t="str">
        <f t="shared" si="10"/>
        <v xml:space="preserve"> </v>
      </c>
      <c r="H24" s="26" t="str">
        <f t="shared" si="10"/>
        <v xml:space="preserve"> </v>
      </c>
      <c r="I24" s="26" t="str">
        <f t="shared" si="10"/>
        <v xml:space="preserve"> </v>
      </c>
      <c r="J24" s="11" t="str">
        <f t="shared" si="10"/>
        <v xml:space="preserve"> </v>
      </c>
      <c r="K24" s="11" t="str">
        <f t="shared" si="10"/>
        <v xml:space="preserve"> </v>
      </c>
      <c r="L24" s="11" t="str">
        <f t="shared" si="10"/>
        <v xml:space="preserve"> </v>
      </c>
      <c r="M24" s="11" t="str">
        <f t="shared" si="10"/>
        <v xml:space="preserve"> </v>
      </c>
    </row>
    <row r="25" spans="1:14" ht="20.25" customHeight="1" thickBot="1" x14ac:dyDescent="0.35">
      <c r="A25" s="110" t="s">
        <v>19</v>
      </c>
      <c r="B25" s="27">
        <f>$K$5/12*0.95</f>
        <v>0</v>
      </c>
      <c r="C25" s="28">
        <f>$K$5/12*0.95+B25</f>
        <v>0</v>
      </c>
      <c r="D25" s="28">
        <f t="shared" ref="D25:H25" si="11">$K$5/12*0.95+C25</f>
        <v>0</v>
      </c>
      <c r="E25" s="28">
        <f t="shared" si="11"/>
        <v>0</v>
      </c>
      <c r="F25" s="28">
        <f t="shared" si="11"/>
        <v>0</v>
      </c>
      <c r="G25" s="28">
        <f t="shared" si="11"/>
        <v>0</v>
      </c>
      <c r="H25" s="28">
        <f t="shared" si="11"/>
        <v>0</v>
      </c>
      <c r="I25" s="29">
        <f>($K$5/12+I11)*0.95+H25</f>
        <v>0</v>
      </c>
      <c r="J25" s="29">
        <f t="shared" ref="J25:M25" si="12">($K$5/12+J11)*0.95+I25</f>
        <v>0</v>
      </c>
      <c r="K25" s="29">
        <f t="shared" si="12"/>
        <v>0</v>
      </c>
      <c r="L25" s="29">
        <f t="shared" si="12"/>
        <v>0</v>
      </c>
      <c r="M25" s="29">
        <f t="shared" si="12"/>
        <v>0</v>
      </c>
      <c r="N25" s="13">
        <f>J6+N10-M25</f>
        <v>0</v>
      </c>
    </row>
    <row r="26" spans="1:14" ht="20.25" customHeight="1" thickTop="1" thickBot="1" x14ac:dyDescent="0.35">
      <c r="A26" s="110" t="s">
        <v>20</v>
      </c>
      <c r="B26" s="30">
        <f t="shared" ref="B26" si="13">$K$5/12*1.1</f>
        <v>0</v>
      </c>
      <c r="C26" s="31">
        <f>$K$5/12*1.1+B26</f>
        <v>0</v>
      </c>
      <c r="D26" s="31">
        <f t="shared" ref="D26:H26" si="14">$K$5/12*1.1+C26</f>
        <v>0</v>
      </c>
      <c r="E26" s="31">
        <f t="shared" si="14"/>
        <v>0</v>
      </c>
      <c r="F26" s="31">
        <f t="shared" si="14"/>
        <v>0</v>
      </c>
      <c r="G26" s="31">
        <f t="shared" si="14"/>
        <v>0</v>
      </c>
      <c r="H26" s="31">
        <f t="shared" si="14"/>
        <v>0</v>
      </c>
      <c r="I26" s="32">
        <f>($K$5/12+I11)*1.1+H26</f>
        <v>0</v>
      </c>
      <c r="J26" s="32">
        <f t="shared" ref="J26:M26" si="15">($K$5/12+J11)*1.1+I26</f>
        <v>0</v>
      </c>
      <c r="K26" s="32">
        <f t="shared" si="15"/>
        <v>0</v>
      </c>
      <c r="L26" s="32">
        <f t="shared" si="15"/>
        <v>0</v>
      </c>
      <c r="M26" s="32">
        <f t="shared" si="15"/>
        <v>0</v>
      </c>
      <c r="N26" s="13">
        <f>L6+N11-M26</f>
        <v>0</v>
      </c>
    </row>
    <row r="27" spans="1:14" ht="9" customHeight="1" x14ac:dyDescent="0.3">
      <c r="A27" s="112"/>
      <c r="B27" s="33"/>
      <c r="C27" s="34"/>
      <c r="D27" s="35"/>
      <c r="E27" s="33"/>
      <c r="F27" s="34"/>
      <c r="G27" s="35"/>
      <c r="H27" s="33"/>
      <c r="I27" s="34"/>
      <c r="J27" s="35"/>
      <c r="K27" s="33"/>
      <c r="L27" s="34"/>
      <c r="M27" s="36"/>
    </row>
    <row r="28" spans="1:14" ht="20.25" x14ac:dyDescent="0.3">
      <c r="A28" s="113"/>
      <c r="B28" s="33"/>
      <c r="C28" s="33"/>
      <c r="D28" s="33"/>
      <c r="E28" s="33"/>
      <c r="F28" s="33"/>
      <c r="G28" s="33"/>
      <c r="H28" s="37" t="str">
        <f>IF(H30&lt;=H21," ","Alult.")</f>
        <v xml:space="preserve"> </v>
      </c>
      <c r="I28" s="33"/>
      <c r="J28" s="33"/>
      <c r="K28" s="33"/>
      <c r="L28" s="33"/>
      <c r="M28" s="33"/>
    </row>
    <row r="29" spans="1:14" ht="21" thickBot="1" x14ac:dyDescent="0.35">
      <c r="A29" s="113"/>
      <c r="B29" s="33"/>
      <c r="C29" s="33"/>
      <c r="D29" s="33"/>
      <c r="E29" s="33"/>
      <c r="F29" s="33"/>
      <c r="G29" s="33"/>
      <c r="H29" s="37" t="str">
        <f>IF(H30&gt;=H21," ","Túlt.")</f>
        <v xml:space="preserve"> </v>
      </c>
      <c r="I29" s="33"/>
      <c r="J29" s="33"/>
      <c r="K29" s="33"/>
      <c r="L29" s="33"/>
      <c r="M29" s="33"/>
    </row>
    <row r="30" spans="1:14" ht="24.75" customHeight="1" x14ac:dyDescent="0.3">
      <c r="A30" s="114" t="s">
        <v>22</v>
      </c>
      <c r="B30" s="33"/>
      <c r="C30" s="33"/>
      <c r="D30" s="33"/>
      <c r="E30" s="33"/>
      <c r="F30" s="33"/>
      <c r="G30" s="33"/>
      <c r="H30" s="38">
        <f>(K5/12)*7*0.75</f>
        <v>0</v>
      </c>
      <c r="I30" s="33"/>
      <c r="J30" s="33"/>
      <c r="K30" s="33"/>
      <c r="L30" s="33"/>
      <c r="M30" s="33"/>
    </row>
    <row r="31" spans="1:14" ht="31.5" customHeight="1" x14ac:dyDescent="0.3">
      <c r="A31" s="49" t="s">
        <v>23</v>
      </c>
      <c r="B31" s="39">
        <f t="shared" ref="B31:M31" si="16">B12-B17</f>
        <v>0</v>
      </c>
      <c r="C31" s="39">
        <f t="shared" si="16"/>
        <v>0</v>
      </c>
      <c r="D31" s="39">
        <f t="shared" si="16"/>
        <v>0</v>
      </c>
      <c r="E31" s="39">
        <f t="shared" si="16"/>
        <v>0</v>
      </c>
      <c r="F31" s="39">
        <f t="shared" si="16"/>
        <v>0</v>
      </c>
      <c r="G31" s="39">
        <f t="shared" si="16"/>
        <v>0</v>
      </c>
      <c r="H31" s="39">
        <f t="shared" si="16"/>
        <v>0</v>
      </c>
      <c r="I31" s="39">
        <f t="shared" si="16"/>
        <v>0</v>
      </c>
      <c r="J31" s="39">
        <f t="shared" si="16"/>
        <v>0</v>
      </c>
      <c r="K31" s="39">
        <f t="shared" si="16"/>
        <v>0</v>
      </c>
      <c r="L31" s="39">
        <f t="shared" si="16"/>
        <v>0</v>
      </c>
      <c r="M31" s="39">
        <f t="shared" si="16"/>
        <v>0</v>
      </c>
    </row>
    <row r="32" spans="1:14" ht="44.25" customHeight="1" x14ac:dyDescent="0.35">
      <c r="A32" s="97" t="s">
        <v>34</v>
      </c>
      <c r="B32" s="98">
        <f>B21-B26</f>
        <v>0</v>
      </c>
      <c r="C32" s="98">
        <f t="shared" ref="C32:M32" si="17">C21-C26</f>
        <v>0</v>
      </c>
      <c r="D32" s="98">
        <f t="shared" si="17"/>
        <v>0</v>
      </c>
      <c r="E32" s="98">
        <f t="shared" si="17"/>
        <v>0</v>
      </c>
      <c r="F32" s="98">
        <f t="shared" si="17"/>
        <v>0</v>
      </c>
      <c r="G32" s="98">
        <f t="shared" si="17"/>
        <v>0</v>
      </c>
      <c r="H32" s="98">
        <f t="shared" si="17"/>
        <v>0</v>
      </c>
      <c r="I32" s="98">
        <f t="shared" si="17"/>
        <v>0</v>
      </c>
      <c r="J32" s="98">
        <f t="shared" si="17"/>
        <v>0</v>
      </c>
      <c r="K32" s="98">
        <f t="shared" si="17"/>
        <v>0</v>
      </c>
      <c r="L32" s="98">
        <f t="shared" si="17"/>
        <v>0</v>
      </c>
      <c r="M32" s="98">
        <f t="shared" si="17"/>
        <v>0</v>
      </c>
    </row>
    <row r="33" spans="1:13" ht="45.75" customHeight="1" x14ac:dyDescent="0.3">
      <c r="A33" s="96" t="s">
        <v>36</v>
      </c>
      <c r="B33" s="108">
        <f>IF((B12+B13)&gt;B17,B17,(B12+B13))</f>
        <v>0</v>
      </c>
      <c r="C33" s="108">
        <f>IF((C$12+C$13+B$33)&lt;C$26,C$12+C$13,C$26-B$33)</f>
        <v>0</v>
      </c>
      <c r="D33" s="108">
        <f>IF((D$12+D$13+B$33+C$33)&lt;D$26,D$12+D$13,D$26-B$33-C$33)</f>
        <v>0</v>
      </c>
      <c r="E33" s="108">
        <f>IF((E$12+E$13+B$33+C$33+D$33)&lt;E$26,E$12+E$13,E$26-B$33-C$33-D$33)</f>
        <v>0</v>
      </c>
      <c r="F33" s="108">
        <f>IF((F$12+F$13+B$33+C$33+D$33+E$33)&lt;F$26,F$12+F$13,F$26-B$33-C$33-D$33-E$33)</f>
        <v>0</v>
      </c>
      <c r="G33" s="108">
        <f>IF((G$12+G$13+B$33+C$33+D$33+E$33+F$33)&lt;G$26,G$12+G$13,G$26-B$33-C$33-D$33-E$33-F$33)</f>
        <v>0</v>
      </c>
      <c r="H33" s="108">
        <f>IF((H$12+H$13+B$33+C$33+D$33+E$33+F$33+G$33)&lt;H$26,H$12+H$13,H$26-B$33-C$33-D$33-E$33-F$33-G$33)</f>
        <v>0</v>
      </c>
      <c r="I33" s="108">
        <f>IF((I$12+I$13+B$33+C$33+D$33+E$33+F$33+G$33+H$33)&lt;I$26,I$12+I$13,I$26-B$33-C$33-D$33-E$33-F$33-G$33-H$33)</f>
        <v>0</v>
      </c>
      <c r="J33" s="108">
        <f>IF((J$12+J$13+B$33+C$33+D$33+E$33+F$33+G$33+H$33+I$33)&lt;J$26,J$12+J$13,J$26-B$33-C$33-D$33-E$33-F$33-G$33-H$33-I$33)</f>
        <v>0</v>
      </c>
      <c r="K33" s="108">
        <f>IF((K$12+K$13+B$33+C$33+D$33+E$33+F$33+G$33+H$33+I$33+J$33)&lt;K$26,K$12+K$13,K$26-B$33-C$33-D$33-E$33-F$33-G$33-H$33-I$33-J$33)</f>
        <v>0</v>
      </c>
      <c r="L33" s="108">
        <f>IF((L$12+L$13+B$33+C$33+D$33+E$33+F$33+G$33+H$33+I$33+J$33+K$33)&lt;L$26,L$12+L$13,L$26-B$33-C$33-D$33-E$33-F$33-G$33-H$33-I$33-J$33-K$33)</f>
        <v>0</v>
      </c>
      <c r="M33" s="108">
        <f>IF((M$12+M$13+B$33+C$33+D$33+E$33+F$33+G$33+H$33+I$33+J$33+K$33+L$33)&lt;M$26,M$12+M$13,M$26-B$33-C$33-D$33-E$33-F$33-G$33-H$33-I$33-J$33-K$33-L$33)</f>
        <v>0</v>
      </c>
    </row>
    <row r="34" spans="1:13" ht="20.25" x14ac:dyDescent="0.3">
      <c r="A34" s="115"/>
    </row>
  </sheetData>
  <sheetProtection password="CC23" sheet="1" objects="1" scenarios="1"/>
  <mergeCells count="23">
    <mergeCell ref="B3:M3"/>
    <mergeCell ref="B4:C4"/>
    <mergeCell ref="D4:G4"/>
    <mergeCell ref="B5:C5"/>
    <mergeCell ref="D5:G5"/>
    <mergeCell ref="I5:J5"/>
    <mergeCell ref="B6:C6"/>
    <mergeCell ref="D6:G6"/>
    <mergeCell ref="B7:M7"/>
    <mergeCell ref="B8:B9"/>
    <mergeCell ref="C8:C9"/>
    <mergeCell ref="D8:D9"/>
    <mergeCell ref="E8:E9"/>
    <mergeCell ref="F8:F9"/>
    <mergeCell ref="M8:M9"/>
    <mergeCell ref="A10:L10"/>
    <mergeCell ref="A11:L11"/>
    <mergeCell ref="G8:G9"/>
    <mergeCell ref="H8:H9"/>
    <mergeCell ref="I8:I9"/>
    <mergeCell ref="J8:J9"/>
    <mergeCell ref="K8:K9"/>
    <mergeCell ref="L8:L9"/>
  </mergeCells>
  <printOptions horizontalCentered="1" verticalCentered="1" headings="1"/>
  <pageMargins left="0.39370078740157483" right="0.39370078740157483" top="0.39370078740157483" bottom="0.39370078740157483" header="0.39370078740157483" footer="0.39370078740157483"/>
  <pageSetup paperSize="9" scale="66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5</vt:i4>
      </vt:variant>
    </vt:vector>
  </HeadingPairs>
  <TitlesOfParts>
    <vt:vector size="10" baseType="lpstr">
      <vt:lpstr>Alul-túlt._ell.08. MÓD. </vt:lpstr>
      <vt:lpstr>Alul-túlt._ell.09. MÓD.  </vt:lpstr>
      <vt:lpstr>Alul-túlt._ell.10. MÓD. </vt:lpstr>
      <vt:lpstr>Alul-túlt._ell.11. MÓD.</vt:lpstr>
      <vt:lpstr>Alul-túlt._ell.12.. MÓD.</vt:lpstr>
      <vt:lpstr>'Alul-túlt._ell.08. MÓD. '!Nyomtatási_terület</vt:lpstr>
      <vt:lpstr>'Alul-túlt._ell.09. MÓD.  '!Nyomtatási_terület</vt:lpstr>
      <vt:lpstr>'Alul-túlt._ell.10. MÓD. '!Nyomtatási_terület</vt:lpstr>
      <vt:lpstr>'Alul-túlt._ell.11. MÓD.'!Nyomtatási_terület</vt:lpstr>
      <vt:lpstr>'Alul-túlt._ell.12.. MÓD.'!Nyomtatási_terület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alul_tul_telj_tabla-2014</dc:title>
  <dc:subject>alul_tul_telj_tabla-2014</dc:subject>
  <dc:creator>Bodnár Mária</dc:creator>
  <cp:keywords>alul_tul_telj_tabla-2014</cp:keywords>
  <cp:lastModifiedBy>Bodnár Mária</cp:lastModifiedBy>
  <dcterms:created xsi:type="dcterms:W3CDTF">2013-05-14T14:50:50Z</dcterms:created>
  <dcterms:modified xsi:type="dcterms:W3CDTF">2014-08-01T10:00:10Z</dcterms:modified>
</cp:coreProperties>
</file>